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112"/>
  <workbookPr date1904="1" showInkAnnotation="0" autoCompressPictures="0"/>
  <mc:AlternateContent xmlns:mc="http://schemas.openxmlformats.org/markup-compatibility/2006">
    <mc:Choice Requires="x15">
      <x15ac:absPath xmlns:x15ac="http://schemas.microsoft.com/office/spreadsheetml/2010/11/ac" url="https://aaltofi-my.sharepoint.com/personal/timo_rossi_aalto_fi/Documents/"/>
    </mc:Choice>
  </mc:AlternateContent>
  <xr:revisionPtr revIDLastSave="1" documentId="14_{53286AAB-EC3A-A443-9F99-9986E4C2F3E8}" xr6:coauthVersionLast="47" xr6:coauthVersionMax="47" xr10:uidLastSave="{6F703EBE-64BB-9244-8B61-3AD75B3B5A22}"/>
  <workbookProtection workbookAlgorithmName="SHA-512" workbookHashValue="UA1uFxtC9MZjHMTd9mVDtWXFaHyb2MUFfuJp+U1xgJiz1R3xJjfRNe3bEXfMCldMEOPhDqG+R4Zs+QAqxq2U0Q==" workbookSaltValue="xai4rN2IPQi2lYNHtkXA4Q==" workbookSpinCount="100000" lockStructure="1"/>
  <bookViews>
    <workbookView xWindow="0" yWindow="500" windowWidth="28800" windowHeight="15700" tabRatio="500" activeTab="1" xr2:uid="{00000000-000D-0000-FFFF-FFFF00000000}"/>
  </bookViews>
  <sheets>
    <sheet name="Startup Management Roles" sheetId="19" r:id="rId1"/>
    <sheet name="Ancillary Activities" sheetId="18" r:id="rId2"/>
    <sheet name="Cap Table @ Priced Equity" sheetId="8" r:id="rId3"/>
    <sheet name="(PE) Waterfall" sheetId="10" r:id="rId4"/>
    <sheet name="Warrant" sheetId="17" r:id="rId5"/>
  </sheets>
  <definedNames>
    <definedName name="_Print_Titles" localSheetId="3">'(PE) Waterfall'!$2:$3</definedName>
    <definedName name="_Print_Titles" localSheetId="2">'Cap Table @ Priced Equity'!$2:$3</definedName>
    <definedName name="Area22" localSheetId="3">#REF!</definedName>
    <definedName name="Area22">#REF!</definedName>
    <definedName name="Excel_BuiltIn_Print_Area_1" localSheetId="3">#REF!</definedName>
    <definedName name="Excel_BuiltIn_Print_Area_1">#REF!</definedName>
    <definedName name="_xlnm.Print_Titles" localSheetId="3">'(PE) Waterfall'!$B:$C,'(PE) Waterfall'!$1:$2</definedName>
    <definedName name="_xlnm.Print_Titles" localSheetId="2">'Cap Table @ Priced Equity'!$B:$C,'Cap Table @ Priced Equity'!$1:$2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C84" i="10" l="1"/>
  <c r="D84" i="10"/>
  <c r="E84" i="10"/>
  <c r="F84" i="10"/>
  <c r="G84" i="10"/>
  <c r="H84" i="10"/>
  <c r="I84" i="10"/>
  <c r="C85" i="10"/>
  <c r="D85" i="10"/>
  <c r="E85" i="10"/>
  <c r="F85" i="10"/>
  <c r="G85" i="10"/>
  <c r="H85" i="10"/>
  <c r="I85" i="10"/>
  <c r="C60" i="10"/>
  <c r="C61" i="10"/>
  <c r="E18" i="8"/>
  <c r="E17" i="8"/>
  <c r="D38" i="10" s="1"/>
  <c r="E38" i="10"/>
  <c r="F38" i="10"/>
  <c r="G38" i="10"/>
  <c r="H38" i="10"/>
  <c r="D39" i="10"/>
  <c r="E39" i="10"/>
  <c r="F39" i="10"/>
  <c r="G39" i="10"/>
  <c r="H39" i="10"/>
  <c r="C38" i="10"/>
  <c r="C39" i="10"/>
  <c r="D14" i="10"/>
  <c r="E14" i="10"/>
  <c r="F14" i="10"/>
  <c r="G14" i="10"/>
  <c r="H14" i="10"/>
  <c r="I14" i="10"/>
  <c r="D15" i="10"/>
  <c r="E15" i="10"/>
  <c r="F15" i="10"/>
  <c r="G15" i="10"/>
  <c r="H15" i="10"/>
  <c r="I15" i="10"/>
  <c r="AJ17" i="8"/>
  <c r="AJ18" i="8"/>
  <c r="AG17" i="8"/>
  <c r="AG18" i="8"/>
  <c r="AF18" i="8"/>
  <c r="AF17" i="8"/>
  <c r="AE17" i="8"/>
  <c r="AE18" i="8"/>
  <c r="AD17" i="8"/>
  <c r="AD18" i="8"/>
  <c r="AA17" i="8"/>
  <c r="AA18" i="8"/>
  <c r="Z18" i="8"/>
  <c r="Z17" i="8"/>
  <c r="Y17" i="8"/>
  <c r="Y18" i="8"/>
  <c r="X17" i="8"/>
  <c r="X18" i="8"/>
  <c r="U17" i="8"/>
  <c r="U18" i="8"/>
  <c r="T18" i="8"/>
  <c r="T17" i="8"/>
  <c r="S17" i="8"/>
  <c r="S18" i="8"/>
  <c r="R17" i="8"/>
  <c r="R18" i="8"/>
  <c r="N18" i="8"/>
  <c r="N17" i="8"/>
  <c r="O17" i="8"/>
  <c r="O18" i="8"/>
  <c r="M17" i="8"/>
  <c r="M18" i="8"/>
  <c r="L17" i="8"/>
  <c r="L18" i="8"/>
  <c r="G18" i="8"/>
  <c r="G17" i="8"/>
  <c r="B18" i="8"/>
  <c r="B15" i="10" s="1"/>
  <c r="B17" i="8"/>
  <c r="B14" i="10" s="1"/>
  <c r="B16" i="8"/>
  <c r="B15" i="8"/>
  <c r="B14" i="8"/>
  <c r="B13" i="8"/>
  <c r="B12" i="8"/>
  <c r="B33" i="18"/>
  <c r="AM46" i="18" s="1"/>
  <c r="B30" i="18"/>
  <c r="AI46" i="18" s="1"/>
  <c r="B27" i="18"/>
  <c r="AE46" i="18" s="1"/>
  <c r="B24" i="18"/>
  <c r="AA46" i="18" s="1"/>
  <c r="B21" i="18"/>
  <c r="W46" i="18" s="1"/>
  <c r="B18" i="18"/>
  <c r="S46" i="18" s="1"/>
  <c r="B15" i="18"/>
  <c r="O46" i="18" s="1"/>
  <c r="B39" i="10" l="1"/>
  <c r="B85" i="10"/>
  <c r="B60" i="10"/>
  <c r="B38" i="10"/>
  <c r="B84" i="10"/>
  <c r="B61" i="10"/>
  <c r="B5" i="18"/>
  <c r="O13" i="19" l="1"/>
  <c r="Q13" i="19"/>
  <c r="S13" i="19"/>
  <c r="U13" i="19"/>
  <c r="W13" i="19"/>
  <c r="Y13" i="19"/>
  <c r="E13" i="19"/>
  <c r="G13" i="19"/>
  <c r="I13" i="19"/>
  <c r="K13" i="19"/>
  <c r="M13" i="19"/>
  <c r="C13" i="19"/>
  <c r="AC21" i="8" l="1"/>
  <c r="H42" i="10" s="1"/>
  <c r="AC20" i="8"/>
  <c r="H41" i="10" s="1"/>
  <c r="W21" i="8"/>
  <c r="G42" i="10" s="1"/>
  <c r="W20" i="8"/>
  <c r="G41" i="10" s="1"/>
  <c r="Q20" i="8"/>
  <c r="F41" i="10" s="1"/>
  <c r="K21" i="8"/>
  <c r="E42" i="10" s="1"/>
  <c r="K20" i="8"/>
  <c r="E41" i="10" s="1"/>
  <c r="E21" i="8"/>
  <c r="D42" i="10" s="1"/>
  <c r="H44" i="10"/>
  <c r="H45" i="10"/>
  <c r="H46" i="10"/>
  <c r="H47" i="10"/>
  <c r="H48" i="10"/>
  <c r="H49" i="10"/>
  <c r="H50" i="10"/>
  <c r="H51" i="10"/>
  <c r="H97" i="10" s="1"/>
  <c r="H43" i="10"/>
  <c r="G44" i="10"/>
  <c r="G45" i="10"/>
  <c r="G46" i="10"/>
  <c r="G47" i="10"/>
  <c r="G48" i="10"/>
  <c r="G49" i="10"/>
  <c r="G50" i="10"/>
  <c r="G51" i="10"/>
  <c r="G97" i="10" s="1"/>
  <c r="G43" i="10"/>
  <c r="H34" i="10"/>
  <c r="H35" i="10"/>
  <c r="H36" i="10"/>
  <c r="H37" i="10"/>
  <c r="H40" i="10"/>
  <c r="G34" i="10"/>
  <c r="G35" i="10"/>
  <c r="G36" i="10"/>
  <c r="G37" i="10"/>
  <c r="G40" i="10"/>
  <c r="F36" i="10"/>
  <c r="F37" i="10"/>
  <c r="F40" i="10"/>
  <c r="F44" i="10"/>
  <c r="F45" i="10"/>
  <c r="F46" i="10"/>
  <c r="F47" i="10"/>
  <c r="F48" i="10"/>
  <c r="F49" i="10"/>
  <c r="F50" i="10"/>
  <c r="F51" i="10"/>
  <c r="F97" i="10" s="1"/>
  <c r="E44" i="10"/>
  <c r="E45" i="10"/>
  <c r="E46" i="10"/>
  <c r="E47" i="10"/>
  <c r="E48" i="10"/>
  <c r="E49" i="10"/>
  <c r="E50" i="10"/>
  <c r="E51" i="10"/>
  <c r="E97" i="10" s="1"/>
  <c r="E43" i="10"/>
  <c r="F43" i="10"/>
  <c r="E34" i="10"/>
  <c r="E35" i="10"/>
  <c r="E36" i="10"/>
  <c r="E37" i="10"/>
  <c r="E40" i="10"/>
  <c r="B27" i="10"/>
  <c r="B28" i="10"/>
  <c r="B29" i="10"/>
  <c r="B30" i="10"/>
  <c r="B51" i="10" s="1"/>
  <c r="B20" i="10"/>
  <c r="B44" i="10" s="1"/>
  <c r="B21" i="10"/>
  <c r="B45" i="10" s="1"/>
  <c r="B22" i="10"/>
  <c r="B46" i="10" s="1"/>
  <c r="B23" i="10"/>
  <c r="B47" i="10" s="1"/>
  <c r="B24" i="10"/>
  <c r="B48" i="10" s="1"/>
  <c r="B25" i="10"/>
  <c r="B49" i="10" s="1"/>
  <c r="B26" i="10"/>
  <c r="B50" i="10" s="1"/>
  <c r="B19" i="10"/>
  <c r="B43" i="10" s="1"/>
  <c r="B18" i="10"/>
  <c r="B42" i="10" s="1"/>
  <c r="B17" i="10"/>
  <c r="B41" i="10" s="1"/>
  <c r="B10" i="10"/>
  <c r="B34" i="10" s="1"/>
  <c r="B11" i="10"/>
  <c r="B35" i="10" s="1"/>
  <c r="B12" i="10"/>
  <c r="B36" i="10" s="1"/>
  <c r="B13" i="10"/>
  <c r="B37" i="10" s="1"/>
  <c r="B16" i="10"/>
  <c r="B40" i="10" s="1"/>
  <c r="G21" i="8"/>
  <c r="M21" i="8" s="1"/>
  <c r="G15" i="8"/>
  <c r="G16" i="8"/>
  <c r="E20" i="8"/>
  <c r="D41" i="10" s="1"/>
  <c r="E19" i="8"/>
  <c r="D40" i="10" s="1"/>
  <c r="E16" i="8"/>
  <c r="D37" i="10" s="1"/>
  <c r="E15" i="8"/>
  <c r="D36" i="10" s="1"/>
  <c r="E14" i="8"/>
  <c r="D35" i="10" s="1"/>
  <c r="E13" i="8"/>
  <c r="D34" i="10" s="1"/>
  <c r="E12" i="8"/>
  <c r="C113" i="10"/>
  <c r="C97" i="10"/>
  <c r="C73" i="10"/>
  <c r="D43" i="10"/>
  <c r="D44" i="10"/>
  <c r="D45" i="10"/>
  <c r="D46" i="10"/>
  <c r="D47" i="10"/>
  <c r="D48" i="10"/>
  <c r="D49" i="10"/>
  <c r="D50" i="10"/>
  <c r="D51" i="10"/>
  <c r="D97" i="10" s="1"/>
  <c r="C51" i="10"/>
  <c r="C34" i="10"/>
  <c r="F34" i="10"/>
  <c r="C35" i="10"/>
  <c r="F35" i="10"/>
  <c r="C36" i="10"/>
  <c r="C37" i="10"/>
  <c r="C40" i="10"/>
  <c r="C41" i="10"/>
  <c r="C42" i="10"/>
  <c r="C43" i="10"/>
  <c r="C44" i="10"/>
  <c r="C45" i="10"/>
  <c r="C46" i="10"/>
  <c r="C47" i="10"/>
  <c r="C48" i="10"/>
  <c r="C49" i="10"/>
  <c r="C50" i="10"/>
  <c r="C50" i="8"/>
  <c r="G14" i="8"/>
  <c r="Q52" i="8"/>
  <c r="B96" i="10" l="1"/>
  <c r="B112" i="10" s="1"/>
  <c r="B94" i="10"/>
  <c r="B80" i="10"/>
  <c r="K71" i="10"/>
  <c r="B88" i="10"/>
  <c r="B104" i="10" s="1"/>
  <c r="B73" i="10"/>
  <c r="B90" i="10"/>
  <c r="B97" i="10"/>
  <c r="B113" i="10" s="1"/>
  <c r="B89" i="10"/>
  <c r="B105" i="10" s="1"/>
  <c r="K73" i="10"/>
  <c r="B95" i="10"/>
  <c r="B111" i="10" s="1"/>
  <c r="B87" i="10"/>
  <c r="B103" i="10" s="1"/>
  <c r="B86" i="10"/>
  <c r="B102" i="10" s="1"/>
  <c r="B93" i="10"/>
  <c r="B109" i="10" s="1"/>
  <c r="B83" i="10"/>
  <c r="B92" i="10"/>
  <c r="B82" i="10"/>
  <c r="B91" i="10"/>
  <c r="B81" i="10"/>
  <c r="G12" i="8"/>
  <c r="G13" i="8"/>
  <c r="E86" i="10"/>
  <c r="G86" i="10"/>
  <c r="H86" i="10"/>
  <c r="G87" i="10"/>
  <c r="H87" i="10"/>
  <c r="E88" i="10"/>
  <c r="G88" i="10"/>
  <c r="H88" i="10"/>
  <c r="F89" i="10"/>
  <c r="G89" i="10"/>
  <c r="H89" i="10"/>
  <c r="F90" i="10"/>
  <c r="G90" i="10"/>
  <c r="H90" i="10"/>
  <c r="E91" i="10"/>
  <c r="F91" i="10"/>
  <c r="H91" i="10"/>
  <c r="E92" i="10"/>
  <c r="F92" i="10"/>
  <c r="G92" i="10"/>
  <c r="H92" i="10"/>
  <c r="E93" i="10"/>
  <c r="G93" i="10"/>
  <c r="H93" i="10"/>
  <c r="E94" i="10"/>
  <c r="F94" i="10"/>
  <c r="G94" i="10"/>
  <c r="H94" i="10"/>
  <c r="E95" i="10"/>
  <c r="F95" i="10"/>
  <c r="G95" i="10"/>
  <c r="H95" i="10"/>
  <c r="E96" i="10"/>
  <c r="F96" i="10"/>
  <c r="G96" i="10"/>
  <c r="H96" i="10"/>
  <c r="D87" i="10"/>
  <c r="D88" i="10"/>
  <c r="D89" i="10"/>
  <c r="D90" i="10"/>
  <c r="D91" i="10"/>
  <c r="D92" i="10"/>
  <c r="D93" i="10"/>
  <c r="D94" i="10"/>
  <c r="D95" i="10"/>
  <c r="D96" i="10"/>
  <c r="C102" i="10"/>
  <c r="C103" i="10"/>
  <c r="C104" i="10"/>
  <c r="C105" i="10"/>
  <c r="B66" i="10"/>
  <c r="C106" i="10"/>
  <c r="B107" i="10"/>
  <c r="C107" i="10"/>
  <c r="C108" i="10"/>
  <c r="C109" i="10"/>
  <c r="C110" i="10"/>
  <c r="C111" i="10"/>
  <c r="C112" i="10"/>
  <c r="C96" i="10"/>
  <c r="C95" i="10"/>
  <c r="C91" i="10"/>
  <c r="C92" i="10"/>
  <c r="C93" i="10"/>
  <c r="C94" i="10"/>
  <c r="C87" i="10"/>
  <c r="E87" i="10"/>
  <c r="C88" i="10"/>
  <c r="C89" i="10"/>
  <c r="C90" i="10"/>
  <c r="I8" i="10"/>
  <c r="I78" i="10" s="1"/>
  <c r="C72" i="10"/>
  <c r="C69" i="10"/>
  <c r="C70" i="10"/>
  <c r="C71" i="10"/>
  <c r="B56" i="10"/>
  <c r="B57" i="10"/>
  <c r="D86" i="10"/>
  <c r="D83" i="10"/>
  <c r="G82" i="10"/>
  <c r="H82" i="10"/>
  <c r="E82" i="10"/>
  <c r="E80" i="10"/>
  <c r="F80" i="10"/>
  <c r="G80" i="10"/>
  <c r="H80" i="10"/>
  <c r="E81" i="10"/>
  <c r="F81" i="10"/>
  <c r="G81" i="10"/>
  <c r="H81" i="10"/>
  <c r="F86" i="10"/>
  <c r="C86" i="10"/>
  <c r="D80" i="10"/>
  <c r="D81" i="10"/>
  <c r="C80" i="10"/>
  <c r="C81" i="10"/>
  <c r="C82" i="10"/>
  <c r="C83" i="10"/>
  <c r="C63" i="10"/>
  <c r="C65" i="10"/>
  <c r="C59" i="10"/>
  <c r="C62" i="10"/>
  <c r="H33" i="10"/>
  <c r="G33" i="10"/>
  <c r="F33" i="10"/>
  <c r="E33" i="10"/>
  <c r="B9" i="10"/>
  <c r="B55" i="10" s="1"/>
  <c r="D33" i="10"/>
  <c r="C56" i="10"/>
  <c r="C57" i="10"/>
  <c r="C58" i="10"/>
  <c r="AC39" i="8"/>
  <c r="K23" i="8"/>
  <c r="K24" i="8" s="1"/>
  <c r="W39" i="8"/>
  <c r="E39" i="8"/>
  <c r="H8" i="10"/>
  <c r="H32" i="10" s="1"/>
  <c r="G8" i="10"/>
  <c r="G78" i="10" s="1"/>
  <c r="F8" i="10"/>
  <c r="F54" i="10" s="1"/>
  <c r="E8" i="10"/>
  <c r="E54" i="10" s="1"/>
  <c r="D8" i="10"/>
  <c r="D54" i="10" s="1"/>
  <c r="C101" i="10"/>
  <c r="C79" i="10"/>
  <c r="C68" i="10"/>
  <c r="C67" i="10"/>
  <c r="C66" i="10"/>
  <c r="C64" i="10"/>
  <c r="C55" i="10"/>
  <c r="C33" i="10"/>
  <c r="B4" i="10"/>
  <c r="C53" i="8"/>
  <c r="C52" i="8"/>
  <c r="C45" i="8"/>
  <c r="C49" i="8"/>
  <c r="K9" i="8"/>
  <c r="B4" i="8"/>
  <c r="AI9" i="8"/>
  <c r="AC9" i="8"/>
  <c r="C44" i="8"/>
  <c r="Q9" i="8"/>
  <c r="W9" i="8"/>
  <c r="K39" i="8"/>
  <c r="F42" i="10" l="1"/>
  <c r="F88" i="10" s="1"/>
  <c r="Q39" i="8"/>
  <c r="F79" i="10"/>
  <c r="D79" i="10"/>
  <c r="H79" i="10"/>
  <c r="G79" i="10"/>
  <c r="E79" i="10"/>
  <c r="E52" i="10"/>
  <c r="E78" i="10"/>
  <c r="B64" i="10"/>
  <c r="K66" i="10"/>
  <c r="B67" i="10"/>
  <c r="F39" i="8"/>
  <c r="B110" i="10"/>
  <c r="I54" i="10"/>
  <c r="B59" i="10"/>
  <c r="B108" i="10"/>
  <c r="B70" i="10"/>
  <c r="G54" i="10"/>
  <c r="B63" i="10"/>
  <c r="E90" i="10"/>
  <c r="D78" i="10"/>
  <c r="B65" i="10"/>
  <c r="B72" i="10"/>
  <c r="B62" i="10"/>
  <c r="G32" i="10"/>
  <c r="B69" i="10"/>
  <c r="H54" i="10"/>
  <c r="F32" i="10"/>
  <c r="K44" i="8"/>
  <c r="K53" i="8" s="1"/>
  <c r="D32" i="10"/>
  <c r="E32" i="10"/>
  <c r="B58" i="10"/>
  <c r="B68" i="10"/>
  <c r="B79" i="10"/>
  <c r="B71" i="10"/>
  <c r="B106" i="10"/>
  <c r="K72" i="10"/>
  <c r="F78" i="10"/>
  <c r="E44" i="8"/>
  <c r="E45" i="8" s="1"/>
  <c r="K70" i="10"/>
  <c r="K65" i="10"/>
  <c r="K69" i="10"/>
  <c r="K67" i="10"/>
  <c r="G91" i="10"/>
  <c r="E83" i="10"/>
  <c r="W52" i="8"/>
  <c r="B33" i="10"/>
  <c r="H78" i="10"/>
  <c r="F93" i="10"/>
  <c r="E89" i="10"/>
  <c r="K68" i="10"/>
  <c r="F87" i="10"/>
  <c r="K74" i="10" l="1"/>
  <c r="G39" i="8"/>
  <c r="K45" i="8"/>
  <c r="E53" i="8"/>
  <c r="AC52" i="8"/>
  <c r="AI52" i="8" l="1"/>
  <c r="I74" i="10" l="1"/>
  <c r="AI53" i="8"/>
  <c r="I61" i="10" l="1"/>
  <c r="I60" i="10"/>
  <c r="M61" i="10"/>
  <c r="O61" i="10" s="1"/>
  <c r="M60" i="10"/>
  <c r="O60" i="10" s="1"/>
  <c r="G20" i="8"/>
  <c r="M20" i="8" s="1"/>
  <c r="S20" i="8" l="1"/>
  <c r="Y20" i="8" s="1"/>
  <c r="F82" i="10" l="1"/>
  <c r="AE20" i="8" l="1"/>
  <c r="AJ20" i="8" l="1"/>
  <c r="D82" i="10" l="1"/>
  <c r="G19" i="8"/>
  <c r="G24" i="8" s="1"/>
  <c r="G23" i="8" l="1"/>
  <c r="G40" i="8" s="1"/>
  <c r="G41" i="8"/>
  <c r="D52" i="10"/>
  <c r="I17" i="8" l="1"/>
  <c r="I18" i="8"/>
  <c r="H17" i="8"/>
  <c r="H18" i="8"/>
  <c r="H40" i="8"/>
  <c r="H12" i="8"/>
  <c r="I16" i="8"/>
  <c r="D13" i="10" s="1"/>
  <c r="I15" i="8"/>
  <c r="D12" i="10" s="1"/>
  <c r="I19" i="8"/>
  <c r="D16" i="10" s="1"/>
  <c r="I21" i="8"/>
  <c r="D18" i="10" s="1"/>
  <c r="H19" i="8"/>
  <c r="H16" i="8"/>
  <c r="H15" i="8"/>
  <c r="H23" i="8"/>
  <c r="H13" i="8"/>
  <c r="H14" i="8"/>
  <c r="I12" i="8"/>
  <c r="I13" i="8"/>
  <c r="D10" i="10" s="1"/>
  <c r="I14" i="8"/>
  <c r="D11" i="10" s="1"/>
  <c r="D25" i="10"/>
  <c r="D27" i="10"/>
  <c r="E43" i="8"/>
  <c r="K49" i="8" s="1"/>
  <c r="D28" i="10"/>
  <c r="D23" i="10"/>
  <c r="D22" i="10"/>
  <c r="D24" i="10"/>
  <c r="D29" i="10"/>
  <c r="D19" i="10"/>
  <c r="D30" i="10"/>
  <c r="D21" i="10"/>
  <c r="I20" i="8"/>
  <c r="D17" i="10" s="1"/>
  <c r="D20" i="10"/>
  <c r="D26" i="10"/>
  <c r="L15" i="8" l="1"/>
  <c r="M15" i="8" s="1"/>
  <c r="L16" i="8"/>
  <c r="M16" i="8" s="1"/>
  <c r="I39" i="8"/>
  <c r="I41" i="8"/>
  <c r="I24" i="8"/>
  <c r="L35" i="8"/>
  <c r="M35" i="8" s="1"/>
  <c r="L38" i="8"/>
  <c r="M38" i="8" s="1"/>
  <c r="L36" i="8"/>
  <c r="M36" i="8" s="1"/>
  <c r="L13" i="8"/>
  <c r="L33" i="8"/>
  <c r="M33" i="8" s="1"/>
  <c r="L14" i="8"/>
  <c r="M14" i="8" s="1"/>
  <c r="L27" i="8"/>
  <c r="L37" i="8"/>
  <c r="M37" i="8" s="1"/>
  <c r="L29" i="8"/>
  <c r="M29" i="8" s="1"/>
  <c r="L34" i="8"/>
  <c r="M34" i="8" s="1"/>
  <c r="L31" i="8"/>
  <c r="M31" i="8" s="1"/>
  <c r="L19" i="8"/>
  <c r="M19" i="8" s="1"/>
  <c r="L28" i="8"/>
  <c r="M28" i="8" s="1"/>
  <c r="L30" i="8"/>
  <c r="M30" i="8" s="1"/>
  <c r="L12" i="8"/>
  <c r="L32" i="8"/>
  <c r="M32" i="8" s="1"/>
  <c r="D9" i="10"/>
  <c r="M13" i="8" l="1"/>
  <c r="Q23" i="8"/>
  <c r="Q44" i="8" s="1"/>
  <c r="M12" i="8"/>
  <c r="M24" i="8" s="1"/>
  <c r="L23" i="8"/>
  <c r="L24" i="8" s="1"/>
  <c r="L39" i="8"/>
  <c r="M27" i="8"/>
  <c r="M39" i="8" l="1"/>
  <c r="M23" i="8"/>
  <c r="F52" i="10"/>
  <c r="F83" i="10"/>
  <c r="Q45" i="8"/>
  <c r="Q47" i="8"/>
  <c r="Q53" i="8"/>
  <c r="Q24" i="8"/>
  <c r="M40" i="8" l="1"/>
  <c r="N37" i="8" s="1"/>
  <c r="N28" i="8"/>
  <c r="N36" i="8"/>
  <c r="N33" i="8"/>
  <c r="N31" i="8"/>
  <c r="N32" i="8"/>
  <c r="N35" i="8"/>
  <c r="N39" i="8"/>
  <c r="M41" i="8"/>
  <c r="N23" i="8"/>
  <c r="N12" i="8"/>
  <c r="N40" i="8" l="1"/>
  <c r="N29" i="8"/>
  <c r="N16" i="8"/>
  <c r="N15" i="8"/>
  <c r="O15" i="8"/>
  <c r="E12" i="10" s="1"/>
  <c r="O21" i="8"/>
  <c r="E18" i="10" s="1"/>
  <c r="O12" i="8"/>
  <c r="O16" i="8"/>
  <c r="E13" i="10" s="1"/>
  <c r="N30" i="8"/>
  <c r="N34" i="8"/>
  <c r="N19" i="8"/>
  <c r="N38" i="8"/>
  <c r="N14" i="8"/>
  <c r="N27" i="8"/>
  <c r="N13" i="8"/>
  <c r="K43" i="8"/>
  <c r="O20" i="8"/>
  <c r="E17" i="10" s="1"/>
  <c r="O19" i="8"/>
  <c r="E16" i="10" s="1"/>
  <c r="O14" i="8"/>
  <c r="E11" i="10" s="1"/>
  <c r="O38" i="8"/>
  <c r="E30" i="10" s="1"/>
  <c r="O34" i="8"/>
  <c r="E26" i="10" s="1"/>
  <c r="O36" i="8"/>
  <c r="E28" i="10" s="1"/>
  <c r="O31" i="8"/>
  <c r="E23" i="10" s="1"/>
  <c r="O35" i="8"/>
  <c r="E27" i="10" s="1"/>
  <c r="O32" i="8"/>
  <c r="E24" i="10" s="1"/>
  <c r="O28" i="8"/>
  <c r="E20" i="10" s="1"/>
  <c r="O29" i="8"/>
  <c r="E21" i="10" s="1"/>
  <c r="O30" i="8"/>
  <c r="E22" i="10" s="1"/>
  <c r="O33" i="8"/>
  <c r="E25" i="10" s="1"/>
  <c r="O37" i="8"/>
  <c r="E29" i="10" s="1"/>
  <c r="O13" i="8"/>
  <c r="E10" i="10" s="1"/>
  <c r="O27" i="8"/>
  <c r="E19" i="10" s="1"/>
  <c r="O24" i="8" l="1"/>
  <c r="E9" i="10"/>
  <c r="O39" i="8"/>
  <c r="Q49" i="8"/>
  <c r="R12" i="8" l="1"/>
  <c r="R15" i="8"/>
  <c r="S15" i="8" s="1"/>
  <c r="R16" i="8"/>
  <c r="S16" i="8" s="1"/>
  <c r="O41" i="8"/>
  <c r="R35" i="8"/>
  <c r="S35" i="8" s="1"/>
  <c r="R36" i="8"/>
  <c r="S36" i="8" s="1"/>
  <c r="R13" i="8"/>
  <c r="R27" i="8"/>
  <c r="R38" i="8"/>
  <c r="S38" i="8" s="1"/>
  <c r="R30" i="8"/>
  <c r="S30" i="8" s="1"/>
  <c r="R28" i="8"/>
  <c r="S28" i="8" s="1"/>
  <c r="R29" i="8"/>
  <c r="S29" i="8" s="1"/>
  <c r="R34" i="8"/>
  <c r="S34" i="8" s="1"/>
  <c r="R37" i="8"/>
  <c r="S37" i="8" s="1"/>
  <c r="R19" i="8"/>
  <c r="S19" i="8" s="1"/>
  <c r="R33" i="8"/>
  <c r="S33" i="8" s="1"/>
  <c r="R31" i="8"/>
  <c r="S31" i="8" s="1"/>
  <c r="R14" i="8"/>
  <c r="S14" i="8" s="1"/>
  <c r="R32" i="8"/>
  <c r="S32" i="8" s="1"/>
  <c r="D11" i="17" l="1"/>
  <c r="D13" i="17"/>
  <c r="S12" i="8"/>
  <c r="W23" i="8"/>
  <c r="W44" i="8" s="1"/>
  <c r="W45" i="8" s="1"/>
  <c r="R39" i="8"/>
  <c r="S27" i="8"/>
  <c r="S13" i="8"/>
  <c r="S21" i="8" l="1"/>
  <c r="R23" i="8"/>
  <c r="R24" i="8" s="1"/>
  <c r="G83" i="10"/>
  <c r="G52" i="10"/>
  <c r="S23" i="8"/>
  <c r="S39" i="8"/>
  <c r="W53" i="8"/>
  <c r="W24" i="8"/>
  <c r="Y21" i="8" l="1"/>
  <c r="AE21" i="8" s="1"/>
  <c r="AJ21" i="8" s="1"/>
  <c r="S24" i="8"/>
  <c r="S40" i="8"/>
  <c r="T31" i="8" s="1"/>
  <c r="T28" i="8"/>
  <c r="T36" i="8"/>
  <c r="T29" i="8"/>
  <c r="S41" i="8"/>
  <c r="T19" i="8" l="1"/>
  <c r="T32" i="8"/>
  <c r="T39" i="8"/>
  <c r="T12" i="8"/>
  <c r="T30" i="8"/>
  <c r="T37" i="8"/>
  <c r="T35" i="8"/>
  <c r="T33" i="8"/>
  <c r="T38" i="8"/>
  <c r="T34" i="8"/>
  <c r="T13" i="8"/>
  <c r="T14" i="8"/>
  <c r="T27" i="8"/>
  <c r="T16" i="8"/>
  <c r="T15" i="8"/>
  <c r="T23" i="8"/>
  <c r="T40" i="8" s="1"/>
  <c r="U21" i="8"/>
  <c r="F18" i="10" s="1"/>
  <c r="U15" i="8"/>
  <c r="F12" i="10" s="1"/>
  <c r="U16" i="8"/>
  <c r="F13" i="10" s="1"/>
  <c r="Q43" i="8"/>
  <c r="U20" i="8"/>
  <c r="F17" i="10" s="1"/>
  <c r="U14" i="8"/>
  <c r="F11" i="10" s="1"/>
  <c r="U30" i="8"/>
  <c r="F22" i="10" s="1"/>
  <c r="U28" i="8"/>
  <c r="F20" i="10" s="1"/>
  <c r="U32" i="8"/>
  <c r="F24" i="10" s="1"/>
  <c r="U19" i="8"/>
  <c r="F16" i="10" s="1"/>
  <c r="U31" i="8"/>
  <c r="F23" i="10" s="1"/>
  <c r="U34" i="8"/>
  <c r="F26" i="10" s="1"/>
  <c r="U29" i="8"/>
  <c r="F21" i="10" s="1"/>
  <c r="U33" i="8"/>
  <c r="F25" i="10" s="1"/>
  <c r="U35" i="8"/>
  <c r="F27" i="10" s="1"/>
  <c r="U38" i="8"/>
  <c r="F30" i="10" s="1"/>
  <c r="U37" i="8"/>
  <c r="F29" i="10" s="1"/>
  <c r="U36" i="8"/>
  <c r="F28" i="10" s="1"/>
  <c r="U12" i="8"/>
  <c r="U27" i="8"/>
  <c r="F19" i="10" s="1"/>
  <c r="U13" i="8"/>
  <c r="F10" i="10" s="1"/>
  <c r="W49" i="8" l="1"/>
  <c r="U24" i="8"/>
  <c r="U39" i="8"/>
  <c r="F9" i="10"/>
  <c r="X34" i="8" l="1"/>
  <c r="Y34" i="8" s="1"/>
  <c r="X19" i="8"/>
  <c r="Y19" i="8" s="1"/>
  <c r="X32" i="8"/>
  <c r="Y32" i="8" s="1"/>
  <c r="X33" i="8"/>
  <c r="Y33" i="8" s="1"/>
  <c r="X16" i="8"/>
  <c r="Y16" i="8" s="1"/>
  <c r="X15" i="8"/>
  <c r="Y15" i="8" s="1"/>
  <c r="X37" i="8"/>
  <c r="Y37" i="8" s="1"/>
  <c r="X31" i="8"/>
  <c r="Y31" i="8" s="1"/>
  <c r="X14" i="8"/>
  <c r="Y14" i="8" s="1"/>
  <c r="X38" i="8"/>
  <c r="Y38" i="8" s="1"/>
  <c r="X30" i="8"/>
  <c r="Y30" i="8" s="1"/>
  <c r="X13" i="8"/>
  <c r="Y13" i="8" s="1"/>
  <c r="X29" i="8"/>
  <c r="Y29" i="8" s="1"/>
  <c r="X36" i="8"/>
  <c r="Y36" i="8" s="1"/>
  <c r="X35" i="8"/>
  <c r="Y35" i="8" s="1"/>
  <c r="X27" i="8"/>
  <c r="Y27" i="8" s="1"/>
  <c r="X12" i="8"/>
  <c r="Y12" i="8" s="1"/>
  <c r="X28" i="8"/>
  <c r="Y28" i="8" s="1"/>
  <c r="U41" i="8"/>
  <c r="Y24" i="8" l="1"/>
  <c r="AC23" i="8"/>
  <c r="AC44" i="8" s="1"/>
  <c r="X39" i="8"/>
  <c r="X23" i="8"/>
  <c r="X24" i="8" s="1"/>
  <c r="AC24" i="8" l="1"/>
  <c r="Y39" i="8"/>
  <c r="AC45" i="8"/>
  <c r="AC53" i="8"/>
  <c r="Y23" i="8"/>
  <c r="H83" i="10"/>
  <c r="H52" i="10"/>
  <c r="I52" i="10" s="1"/>
  <c r="Y40" i="8" l="1"/>
  <c r="Z39" i="8" s="1"/>
  <c r="Y41" i="8"/>
  <c r="AA30" i="8" l="1"/>
  <c r="G22" i="10" s="1"/>
  <c r="AA28" i="8"/>
  <c r="G20" i="10" s="1"/>
  <c r="AA33" i="8"/>
  <c r="G25" i="10" s="1"/>
  <c r="AA36" i="8"/>
  <c r="G28" i="10" s="1"/>
  <c r="AA38" i="8"/>
  <c r="G30" i="10" s="1"/>
  <c r="AA31" i="8"/>
  <c r="G23" i="10" s="1"/>
  <c r="AA35" i="8"/>
  <c r="G27" i="10" s="1"/>
  <c r="AA32" i="8"/>
  <c r="G24" i="10" s="1"/>
  <c r="AA29" i="8"/>
  <c r="G21" i="10" s="1"/>
  <c r="AA34" i="8"/>
  <c r="G26" i="10" s="1"/>
  <c r="AA37" i="8"/>
  <c r="G29" i="10" s="1"/>
  <c r="AA27" i="8"/>
  <c r="G19" i="10" s="1"/>
  <c r="Z33" i="8"/>
  <c r="Z28" i="8"/>
  <c r="Z36" i="8"/>
  <c r="Z32" i="8"/>
  <c r="Z38" i="8"/>
  <c r="Z31" i="8"/>
  <c r="Z34" i="8"/>
  <c r="Z27" i="8"/>
  <c r="Z29" i="8"/>
  <c r="Z37" i="8"/>
  <c r="Z30" i="8"/>
  <c r="Z35" i="8"/>
  <c r="Z13" i="8"/>
  <c r="Z12" i="8"/>
  <c r="Z19" i="8"/>
  <c r="Z16" i="8"/>
  <c r="Z15" i="8"/>
  <c r="Z14" i="8"/>
  <c r="AA21" i="8"/>
  <c r="G18" i="10" s="1"/>
  <c r="AA14" i="8"/>
  <c r="G11" i="10" s="1"/>
  <c r="AA16" i="8"/>
  <c r="G13" i="10" s="1"/>
  <c r="AA19" i="8"/>
  <c r="G16" i="10" s="1"/>
  <c r="AA15" i="8"/>
  <c r="G12" i="10" s="1"/>
  <c r="AA12" i="8"/>
  <c r="AA13" i="8"/>
  <c r="G10" i="10" s="1"/>
  <c r="AA20" i="8"/>
  <c r="G17" i="10" s="1"/>
  <c r="Z23" i="8"/>
  <c r="Z40" i="8" s="1"/>
  <c r="W43" i="8"/>
  <c r="AA24" i="8" l="1"/>
  <c r="AA39" i="8"/>
  <c r="G9" i="10"/>
  <c r="AC49" i="8"/>
  <c r="AD16" i="8" l="1"/>
  <c r="AE16" i="8" s="1"/>
  <c r="AJ16" i="8" s="1"/>
  <c r="AD15" i="8"/>
  <c r="AE15" i="8" s="1"/>
  <c r="AJ15" i="8" s="1"/>
  <c r="AD19" i="8"/>
  <c r="AE19" i="8" s="1"/>
  <c r="AA41" i="8"/>
  <c r="AD31" i="8"/>
  <c r="AE31" i="8" s="1"/>
  <c r="AD35" i="8"/>
  <c r="AE35" i="8" s="1"/>
  <c r="AD34" i="8"/>
  <c r="AE34" i="8" s="1"/>
  <c r="AD13" i="8"/>
  <c r="AD36" i="8"/>
  <c r="AE36" i="8" s="1"/>
  <c r="AD29" i="8"/>
  <c r="AE29" i="8" s="1"/>
  <c r="AD38" i="8"/>
  <c r="AE38" i="8" s="1"/>
  <c r="AD33" i="8"/>
  <c r="AE33" i="8" s="1"/>
  <c r="AD14" i="8"/>
  <c r="AE14" i="8" s="1"/>
  <c r="AD27" i="8"/>
  <c r="AD30" i="8"/>
  <c r="AE30" i="8" s="1"/>
  <c r="AD28" i="8"/>
  <c r="AE28" i="8" s="1"/>
  <c r="AD32" i="8"/>
  <c r="AE32" i="8" s="1"/>
  <c r="AD37" i="8"/>
  <c r="AE37" i="8" s="1"/>
  <c r="AD12" i="8"/>
  <c r="AD39" i="8" l="1"/>
  <c r="AE27" i="8"/>
  <c r="AD23" i="8"/>
  <c r="AD24" i="8" s="1"/>
  <c r="AE12" i="8"/>
  <c r="AJ32" i="8"/>
  <c r="AJ28" i="8"/>
  <c r="AJ30" i="8"/>
  <c r="AJ35" i="8"/>
  <c r="AJ31" i="8"/>
  <c r="AJ38" i="8"/>
  <c r="AJ37" i="8"/>
  <c r="AJ29" i="8"/>
  <c r="AJ36" i="8"/>
  <c r="AE13" i="8"/>
  <c r="AJ34" i="8"/>
  <c r="AJ14" i="8"/>
  <c r="AJ33" i="8"/>
  <c r="AJ19" i="8"/>
  <c r="AE24" i="8" l="1"/>
  <c r="AE23" i="8"/>
  <c r="AJ12" i="8"/>
  <c r="AE39" i="8"/>
  <c r="AJ27" i="8"/>
  <c r="AJ39" i="8" s="1"/>
  <c r="AJ13" i="8"/>
  <c r="AJ24" i="8" l="1"/>
  <c r="AE40" i="8"/>
  <c r="AF16" i="8" l="1"/>
  <c r="AF15" i="8"/>
  <c r="AF37" i="8"/>
  <c r="AF31" i="8"/>
  <c r="AF30" i="8"/>
  <c r="AF38" i="8"/>
  <c r="AF34" i="8"/>
  <c r="AF32" i="8"/>
  <c r="AF36" i="8"/>
  <c r="AF29" i="8"/>
  <c r="AF19" i="8"/>
  <c r="AF28" i="8"/>
  <c r="AF35" i="8"/>
  <c r="AF33" i="8"/>
  <c r="AF14" i="8"/>
  <c r="AF27" i="8"/>
  <c r="AF23" i="8"/>
  <c r="AF12" i="8"/>
  <c r="AF13" i="8"/>
  <c r="AF39" i="8"/>
  <c r="AE41" i="8"/>
  <c r="AJ41" i="8"/>
  <c r="AK21" i="8" l="1"/>
  <c r="AK18" i="8"/>
  <c r="AI18" i="8" s="1"/>
  <c r="AK17" i="8"/>
  <c r="AI17" i="8" s="1"/>
  <c r="AI21" i="8"/>
  <c r="I18" i="10"/>
  <c r="AF40" i="8"/>
  <c r="AK16" i="8"/>
  <c r="AK15" i="8"/>
  <c r="AG21" i="8"/>
  <c r="H18" i="10" s="1"/>
  <c r="AG15" i="8"/>
  <c r="H12" i="10" s="1"/>
  <c r="AG16" i="8"/>
  <c r="H13" i="10" s="1"/>
  <c r="AK20" i="8"/>
  <c r="I17" i="10" s="1"/>
  <c r="AK38" i="8"/>
  <c r="I30" i="10" s="1"/>
  <c r="AK28" i="8"/>
  <c r="I20" i="10" s="1"/>
  <c r="AK32" i="8"/>
  <c r="I24" i="10" s="1"/>
  <c r="AK29" i="8"/>
  <c r="I21" i="10" s="1"/>
  <c r="AK37" i="8"/>
  <c r="I29" i="10" s="1"/>
  <c r="AK34" i="8"/>
  <c r="I26" i="10" s="1"/>
  <c r="AK30" i="8"/>
  <c r="I22" i="10" s="1"/>
  <c r="AK31" i="8"/>
  <c r="I23" i="10" s="1"/>
  <c r="AK36" i="8"/>
  <c r="I28" i="10" s="1"/>
  <c r="AK35" i="8"/>
  <c r="I27" i="10" s="1"/>
  <c r="AK33" i="8"/>
  <c r="I25" i="10" s="1"/>
  <c r="AK14" i="8"/>
  <c r="I11" i="10" s="1"/>
  <c r="AK19" i="8"/>
  <c r="I16" i="10" s="1"/>
  <c r="AK13" i="8"/>
  <c r="I10" i="10" s="1"/>
  <c r="AK27" i="8"/>
  <c r="I19" i="10" s="1"/>
  <c r="AK12" i="8"/>
  <c r="AC43" i="8"/>
  <c r="AG20" i="8"/>
  <c r="H17" i="10" s="1"/>
  <c r="AG31" i="8"/>
  <c r="H23" i="10" s="1"/>
  <c r="AG33" i="8"/>
  <c r="H25" i="10" s="1"/>
  <c r="AG19" i="8"/>
  <c r="H16" i="10" s="1"/>
  <c r="AG34" i="8"/>
  <c r="H26" i="10" s="1"/>
  <c r="AG30" i="8"/>
  <c r="H22" i="10" s="1"/>
  <c r="AG14" i="8"/>
  <c r="H11" i="10" s="1"/>
  <c r="AG28" i="8"/>
  <c r="H20" i="10" s="1"/>
  <c r="AG29" i="8"/>
  <c r="H21" i="10" s="1"/>
  <c r="AG38" i="8"/>
  <c r="H30" i="10" s="1"/>
  <c r="AG36" i="8"/>
  <c r="H28" i="10" s="1"/>
  <c r="AG37" i="8"/>
  <c r="H29" i="10" s="1"/>
  <c r="AG35" i="8"/>
  <c r="H27" i="10" s="1"/>
  <c r="AG32" i="8"/>
  <c r="H24" i="10" s="1"/>
  <c r="AG12" i="8"/>
  <c r="H9" i="10" s="1"/>
  <c r="AG13" i="8"/>
  <c r="H10" i="10" s="1"/>
  <c r="AG27" i="8"/>
  <c r="H19" i="10" s="1"/>
  <c r="AG24" i="8"/>
  <c r="AK39" i="8"/>
  <c r="AI15" i="8" l="1"/>
  <c r="I12" i="10"/>
  <c r="AI16" i="8"/>
  <c r="I13" i="10"/>
  <c r="AK24" i="8"/>
  <c r="AK41" i="8" s="1"/>
  <c r="AI27" i="8"/>
  <c r="AI30" i="8"/>
  <c r="AI13" i="8"/>
  <c r="AI37" i="8"/>
  <c r="AI35" i="8"/>
  <c r="AI28" i="8"/>
  <c r="AI34" i="8"/>
  <c r="AI19" i="8"/>
  <c r="AI14" i="8"/>
  <c r="AI32" i="8"/>
  <c r="AI49" i="8"/>
  <c r="AI36" i="8"/>
  <c r="AI38" i="8"/>
  <c r="AI29" i="8"/>
  <c r="AI33" i="8"/>
  <c r="AG39" i="8"/>
  <c r="AG41" i="8" s="1"/>
  <c r="AI12" i="8"/>
  <c r="I9" i="10"/>
  <c r="AI31" i="8"/>
  <c r="AI20" i="8"/>
  <c r="I31" i="10" l="1"/>
  <c r="AI24" i="8"/>
  <c r="I64" i="10"/>
  <c r="M64" i="10"/>
  <c r="M71" i="10"/>
  <c r="I71" i="10"/>
  <c r="M58" i="10"/>
  <c r="I58" i="10"/>
  <c r="M56" i="10"/>
  <c r="I56" i="10"/>
  <c r="I69" i="10"/>
  <c r="M69" i="10"/>
  <c r="I63" i="10"/>
  <c r="M63" i="10"/>
  <c r="M55" i="10"/>
  <c r="I55" i="10"/>
  <c r="M65" i="10"/>
  <c r="I65" i="10"/>
  <c r="M70" i="10"/>
  <c r="I70" i="10"/>
  <c r="M62" i="10"/>
  <c r="I62" i="10"/>
  <c r="I59" i="10"/>
  <c r="M59" i="10"/>
  <c r="M72" i="10"/>
  <c r="I72" i="10"/>
  <c r="M66" i="10"/>
  <c r="I66" i="10"/>
  <c r="I68" i="10"/>
  <c r="M68" i="10"/>
  <c r="M67" i="10"/>
  <c r="I67" i="10"/>
  <c r="M73" i="10"/>
  <c r="I73" i="10"/>
  <c r="I57" i="10"/>
  <c r="M57" i="10"/>
  <c r="AI39" i="8"/>
  <c r="AI41" i="8" l="1"/>
  <c r="O59" i="10"/>
  <c r="I83" i="10"/>
  <c r="I80" i="10"/>
  <c r="O56" i="10"/>
  <c r="I91" i="10"/>
  <c r="O67" i="10"/>
  <c r="O69" i="10"/>
  <c r="I93" i="10"/>
  <c r="O68" i="10"/>
  <c r="I92" i="10"/>
  <c r="O58" i="10"/>
  <c r="I82" i="10"/>
  <c r="I87" i="10"/>
  <c r="O63" i="10"/>
  <c r="O57" i="10"/>
  <c r="I81" i="10"/>
  <c r="I88" i="10"/>
  <c r="O64" i="10"/>
  <c r="O55" i="10"/>
  <c r="I79" i="10"/>
  <c r="M74" i="10"/>
  <c r="I86" i="10"/>
  <c r="O62" i="10"/>
  <c r="O71" i="10"/>
  <c r="I95" i="10"/>
  <c r="I90" i="10"/>
  <c r="O66" i="10"/>
  <c r="O70" i="10"/>
  <c r="I94" i="10"/>
  <c r="I97" i="10"/>
  <c r="O73" i="10"/>
  <c r="O72" i="10"/>
  <c r="I96" i="10"/>
  <c r="I89" i="10"/>
  <c r="O65" i="10"/>
  <c r="D110" i="10" l="1"/>
  <c r="E110" i="10"/>
  <c r="E107" i="10"/>
  <c r="D107" i="10"/>
  <c r="D106" i="10"/>
  <c r="E106" i="10"/>
  <c r="D108" i="10"/>
  <c r="E108" i="10"/>
  <c r="E113" i="10"/>
  <c r="D113" i="10"/>
  <c r="E105" i="10"/>
  <c r="D105" i="10"/>
  <c r="E112" i="10"/>
  <c r="D112" i="10"/>
  <c r="D111" i="10"/>
  <c r="E111" i="10"/>
  <c r="E109" i="10"/>
  <c r="D109" i="10"/>
  <c r="E102" i="10"/>
  <c r="D102" i="10"/>
  <c r="E103" i="10"/>
  <c r="D103" i="10"/>
  <c r="O74" i="10"/>
  <c r="D104" i="10"/>
  <c r="E104" i="10"/>
</calcChain>
</file>

<file path=xl/sharedStrings.xml><?xml version="1.0" encoding="utf-8"?>
<sst xmlns="http://schemas.openxmlformats.org/spreadsheetml/2006/main" count="272" uniqueCount="152">
  <si>
    <t>Discount</t>
  </si>
  <si>
    <t>Exit</t>
  </si>
  <si>
    <t>MOIC</t>
  </si>
  <si>
    <t>Series A</t>
  </si>
  <si>
    <t>Series B</t>
  </si>
  <si>
    <t>Date</t>
  </si>
  <si>
    <t>Valuation</t>
  </si>
  <si>
    <t>Founders</t>
  </si>
  <si>
    <t>Option Pool</t>
  </si>
  <si>
    <t>Step-Up Multiple</t>
  </si>
  <si>
    <t>CAP</t>
  </si>
  <si>
    <t xml:space="preserve">Capitalization Table </t>
  </si>
  <si>
    <t>Currency</t>
  </si>
  <si>
    <t>EUR</t>
  </si>
  <si>
    <t>Founding</t>
  </si>
  <si>
    <t>Investment</t>
  </si>
  <si>
    <t>New Equity</t>
  </si>
  <si>
    <t>Total Equity</t>
  </si>
  <si>
    <t>Invested</t>
  </si>
  <si>
    <t>Market Value</t>
  </si>
  <si>
    <t>Equity Type</t>
  </si>
  <si>
    <t>Entry Stage</t>
  </si>
  <si>
    <t># Shares</t>
  </si>
  <si>
    <t>%</t>
  </si>
  <si>
    <t>Common Stock</t>
  </si>
  <si>
    <t>Preferred Shares</t>
  </si>
  <si>
    <t>Investor 2</t>
  </si>
  <si>
    <t>Investor 3</t>
  </si>
  <si>
    <t>Investor 4</t>
  </si>
  <si>
    <t>Investor 6</t>
  </si>
  <si>
    <t>Investor 7</t>
  </si>
  <si>
    <t>Investor 8</t>
  </si>
  <si>
    <t>Investor 9</t>
  </si>
  <si>
    <t>Investor 10</t>
  </si>
  <si>
    <t>Investor 11</t>
  </si>
  <si>
    <t>Investor 12</t>
  </si>
  <si>
    <t># of Shares</t>
  </si>
  <si>
    <t>#</t>
  </si>
  <si>
    <t>New Financing</t>
  </si>
  <si>
    <t>Cum. Financing</t>
  </si>
  <si>
    <t>Price per share</t>
  </si>
  <si>
    <t>Pre Money</t>
  </si>
  <si>
    <t>Post Money</t>
  </si>
  <si>
    <t>IRR Calculation</t>
  </si>
  <si>
    <t>Stakes</t>
  </si>
  <si>
    <t>Exit Proceeds</t>
  </si>
  <si>
    <t>Liquidity Preference</t>
  </si>
  <si>
    <t>Total Proceeds</t>
  </si>
  <si>
    <t>% of Exit</t>
  </si>
  <si>
    <t>Cash in / Cash out</t>
  </si>
  <si>
    <t>IRR</t>
  </si>
  <si>
    <t>Aalto University</t>
  </si>
  <si>
    <t>Fully Diluted</t>
  </si>
  <si>
    <t>Non-Diluted</t>
  </si>
  <si>
    <t>Total issued shares</t>
  </si>
  <si>
    <t>Total outstanding shares</t>
  </si>
  <si>
    <t>Option strike price</t>
  </si>
  <si>
    <t>Pre-Seed</t>
  </si>
  <si>
    <t xml:space="preserve">Seed </t>
  </si>
  <si>
    <t>Warrants</t>
  </si>
  <si>
    <t>EUR/Share</t>
  </si>
  <si>
    <t>Investor 5</t>
  </si>
  <si>
    <t>Exit price</t>
  </si>
  <si>
    <t>Y=</t>
  </si>
  <si>
    <t>A=</t>
  </si>
  <si>
    <t>B=</t>
  </si>
  <si>
    <t>Hence, X=</t>
  </si>
  <si>
    <t>Warrant exercise price</t>
  </si>
  <si>
    <t>Example:</t>
  </si>
  <si>
    <t>Let's assume the number of shares purchasable under the Warrant agreement is 1000</t>
  </si>
  <si>
    <t>Fair market value of your shares (price per share in your funding round) is 10</t>
  </si>
  <si>
    <t>The price the Warrant holder will pay for the shares is 5</t>
  </si>
  <si>
    <t>1000*((10-5)/10)=500</t>
  </si>
  <si>
    <r>
      <t xml:space="preserve">the number of Exercise </t>
    </r>
    <r>
      <rPr>
        <b/>
        <sz val="14"/>
        <color rgb="FF000000"/>
        <rFont val="Calibri"/>
        <family val="2"/>
        <scheme val="minor"/>
      </rPr>
      <t>Shares to be issued</t>
    </r>
    <r>
      <rPr>
        <sz val="14"/>
        <color rgb="FF000000"/>
        <rFont val="Calibri"/>
        <family val="2"/>
        <scheme val="minor"/>
      </rPr>
      <t xml:space="preserve"> to the Holder</t>
    </r>
  </si>
  <si>
    <r>
      <t xml:space="preserve">the </t>
    </r>
    <r>
      <rPr>
        <b/>
        <sz val="14"/>
        <color rgb="FF000000"/>
        <rFont val="Calibri"/>
        <family val="2"/>
        <scheme val="minor"/>
      </rPr>
      <t>fair market value of one share</t>
    </r>
    <r>
      <rPr>
        <sz val="14"/>
        <color rgb="FF000000"/>
        <rFont val="Calibri"/>
        <family val="2"/>
        <scheme val="minor"/>
      </rPr>
      <t xml:space="preserve"> of the Exercise Shares (käytän teidän Seed-kierroks "Price per share, solu Q47)</t>
    </r>
  </si>
  <si>
    <r>
      <t xml:space="preserve">the number of </t>
    </r>
    <r>
      <rPr>
        <b/>
        <sz val="14"/>
        <color rgb="FF000000"/>
        <rFont val="Calibri"/>
        <family val="2"/>
        <scheme val="minor"/>
      </rPr>
      <t>Exercise Shares</t>
    </r>
    <r>
      <rPr>
        <sz val="14"/>
        <color rgb="FF000000"/>
        <rFont val="Calibri"/>
        <family val="2"/>
        <scheme val="minor"/>
      </rPr>
      <t xml:space="preserve"> purchasable under the Warrant (neuvotteluista).</t>
    </r>
  </si>
  <si>
    <r>
      <t xml:space="preserve">Exercise Price </t>
    </r>
    <r>
      <rPr>
        <sz val="14"/>
        <color rgb="FF000000"/>
        <rFont val="Calibri"/>
        <family val="2"/>
        <scheme val="minor"/>
      </rPr>
      <t>(neuvotteluista).</t>
    </r>
  </si>
  <si>
    <t>Calculation (Cashless exercise):</t>
  </si>
  <si>
    <t>x</t>
  </si>
  <si>
    <t>Investor 1</t>
  </si>
  <si>
    <t>Principles for Aalto employees engaged in startup activities</t>
  </si>
  <si>
    <t>Commercialisation project name and main IPID: _________________</t>
  </si>
  <si>
    <t>1.     I shall perform ancillary activities (outside employment) no more than 10 hours per week and these shall take place outside of my working hours for Aalto University.</t>
  </si>
  <si>
    <t>5.     I shall not perform the kind of work duties in the startup that are part of my work duties for Aalto University.</t>
  </si>
  <si>
    <t>6.     The startup does not participate nor plans to participate in same projects with Aalto University, unless the roles related to such have been or will be agreed in accordance with the principles of Aalto University.</t>
  </si>
  <si>
    <t>7.     The startup shall not use Aalto’s infrastructure or other Aalto resources, unless such use has been or will be agreed separately.</t>
  </si>
  <si>
    <t>2.     I shall not serve in an executive role (such as CEO, CTO or CSO) in the startup, nor sit on the board of the startup during its early phase.</t>
  </si>
  <si>
    <t>3.     I shall not have more than a 5% share in the ownership of the startup.</t>
  </si>
  <si>
    <t xml:space="preserve">4.     The startup has no owners or employees for whom I act as a work supervisor, doctoral thesis supervisor or in a corresponding role at Aalto University. </t>
  </si>
  <si>
    <t>YES</t>
  </si>
  <si>
    <t>NO</t>
  </si>
  <si>
    <t>I have read these principles and I commit to abide by them by adding "X" in the YES-box below. I also commit to complete a declaration of my activities, submitting the declaration of ancillary activity (outside employment) in accordance with the Aalto University policy. I shall report any changes concerning my ancillary activities without delay. If for any reason you can not accept the above mentioned principles, please choose the NO-box and explain the reason briefly.</t>
  </si>
  <si>
    <t>Startup management team roles and hiring plan</t>
  </si>
  <si>
    <t>Fill up and add the rows according to your own plan</t>
  </si>
  <si>
    <t>Roles</t>
  </si>
  <si>
    <t>Hiring plan year 1</t>
  </si>
  <si>
    <t>Hiring plan year 2</t>
  </si>
  <si>
    <t>Founder 1, CEO</t>
  </si>
  <si>
    <t>Founder 2, CTO</t>
  </si>
  <si>
    <t>Founder 3, COO</t>
  </si>
  <si>
    <t>Person 6</t>
  </si>
  <si>
    <t>Person 7</t>
  </si>
  <si>
    <t>Person 8</t>
  </si>
  <si>
    <t>Person 9</t>
  </si>
  <si>
    <t>EXAMPLE TASKS</t>
  </si>
  <si>
    <t>Management and administration</t>
  </si>
  <si>
    <t>Strategy</t>
  </si>
  <si>
    <t>People/HR</t>
  </si>
  <si>
    <t>Accounting</t>
  </si>
  <si>
    <t>Investors/funding</t>
  </si>
  <si>
    <t>Legal</t>
  </si>
  <si>
    <t>Board/Advisors</t>
  </si>
  <si>
    <t>IPR</t>
  </si>
  <si>
    <t>Sales and marketing</t>
  </si>
  <si>
    <t>Sales</t>
  </si>
  <si>
    <t>Marketing</t>
  </si>
  <si>
    <t>Tradeshows</t>
  </si>
  <si>
    <t>Branding</t>
  </si>
  <si>
    <t>CRM system</t>
  </si>
  <si>
    <t>Customer acquisition</t>
  </si>
  <si>
    <t>Sustainability story</t>
  </si>
  <si>
    <t>Research &amp; Development</t>
  </si>
  <si>
    <t>R&amp;D roadmap</t>
  </si>
  <si>
    <t>Softwares</t>
  </si>
  <si>
    <t>Hardwares</t>
  </si>
  <si>
    <t>Patent filings</t>
  </si>
  <si>
    <t>Data analysis</t>
  </si>
  <si>
    <t>Tools and processes</t>
  </si>
  <si>
    <t>Programs &amp; partners</t>
  </si>
  <si>
    <t>Operations and delivery</t>
  </si>
  <si>
    <t>Planning</t>
  </si>
  <si>
    <t>ERP system</t>
  </si>
  <si>
    <t>Test/pilot projects</t>
  </si>
  <si>
    <t>Agreements</t>
  </si>
  <si>
    <t>Supply chain process</t>
  </si>
  <si>
    <t>Product delivery</t>
  </si>
  <si>
    <t>Quality control</t>
  </si>
  <si>
    <t>Founder 5, ROLE</t>
  </si>
  <si>
    <t>Person 10</t>
  </si>
  <si>
    <t>Advisor 1</t>
  </si>
  <si>
    <t>Advisor 2</t>
  </si>
  <si>
    <t>Name of your R2B project</t>
  </si>
  <si>
    <t>You can find more information here about Aalto University ancillary activities here: https://www.aalto.fi/en/services/ancillary-activities-sivutoimet-ja-sidonnaisuudet?check_logged_in=1</t>
  </si>
  <si>
    <r>
      <t xml:space="preserve">Explain as </t>
    </r>
    <r>
      <rPr>
        <b/>
        <sz val="16"/>
        <color theme="1"/>
        <rFont val="Verdana"/>
        <family val="2"/>
      </rPr>
      <t>% in grey cells</t>
    </r>
    <r>
      <rPr>
        <sz val="16"/>
        <color theme="1"/>
        <rFont val="Verdana"/>
        <family val="2"/>
      </rPr>
      <t xml:space="preserve"> what function you will take in startup, specify your tasks by marking them with </t>
    </r>
    <r>
      <rPr>
        <b/>
        <sz val="16"/>
        <color theme="1"/>
        <rFont val="Verdana"/>
        <family val="2"/>
      </rPr>
      <t>x</t>
    </r>
    <r>
      <rPr>
        <sz val="16"/>
        <color theme="1"/>
        <rFont val="Verdana"/>
        <family val="2"/>
      </rPr>
      <t>.</t>
    </r>
  </si>
  <si>
    <t>Founder 4, CSO</t>
  </si>
  <si>
    <r>
      <t xml:space="preserve">If you answered YES above, please read through the "Principles for Aalto employees engaged in startup activities", AND indicate </t>
    </r>
    <r>
      <rPr>
        <b/>
        <sz val="16"/>
        <rFont val="Verdana"/>
        <family val="2"/>
      </rPr>
      <t>YES</t>
    </r>
    <r>
      <rPr>
        <sz val="16"/>
        <rFont val="Verdana"/>
        <family val="2"/>
      </rPr>
      <t xml:space="preserve"> or </t>
    </r>
    <r>
      <rPr>
        <b/>
        <sz val="16"/>
        <rFont val="Verdana"/>
        <family val="2"/>
      </rPr>
      <t>NO</t>
    </r>
    <r>
      <rPr>
        <sz val="16"/>
        <rFont val="Verdana"/>
        <family val="2"/>
      </rPr>
      <t xml:space="preserve"> to each seven topics below. </t>
    </r>
    <r>
      <rPr>
        <b/>
        <sz val="16"/>
        <rFont val="Verdana"/>
        <family val="2"/>
      </rPr>
      <t>If you answered NO above, you DO NOT need to</t>
    </r>
    <r>
      <rPr>
        <sz val="16"/>
        <rFont val="Verdana"/>
        <family val="2"/>
      </rPr>
      <t xml:space="preserve"> </t>
    </r>
    <r>
      <rPr>
        <b/>
        <sz val="16"/>
        <rFont val="Verdana"/>
        <family val="2"/>
      </rPr>
      <t>answer the questions below</t>
    </r>
    <r>
      <rPr>
        <sz val="16"/>
        <rFont val="Verdana"/>
        <family val="2"/>
      </rPr>
      <t>.</t>
    </r>
  </si>
  <si>
    <t>Please provide additional information or commentary here:</t>
  </si>
  <si>
    <r>
      <t xml:space="preserve">Please indicate below whether you are planning to </t>
    </r>
    <r>
      <rPr>
        <b/>
        <sz val="16"/>
        <rFont val="Verdana"/>
        <family val="2"/>
      </rPr>
      <t>continue your employment in Aalto University, AND you plan to become a shareholder</t>
    </r>
    <r>
      <rPr>
        <sz val="16"/>
        <rFont val="Verdana"/>
        <family val="2"/>
      </rPr>
      <t xml:space="preserve"> in the spinout company.</t>
    </r>
  </si>
  <si>
    <t>STEP 1.</t>
  </si>
  <si>
    <t>STEP 2.</t>
  </si>
  <si>
    <t>AGREE</t>
  </si>
  <si>
    <t>NOT AGREE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</si>
</sst>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164" formatCode="_(&quot;€&quot;* #,##0_);_(&quot;€&quot;* \(#,##0\);_(&quot;€&quot;* &quot;-&quot;_);_(@_)"/>
    <numFmt numFmtId="165" formatCode="_(&quot;€&quot;* #,##0.00_);_(&quot;€&quot;* \(#,##0.00\);_(&quot;€&quot;* &quot;-&quot;??_);_(@_)"/>
    <numFmt numFmtId="166" formatCode="0.0%"/>
    <numFmt numFmtId="167" formatCode="0.0\x"/>
    <numFmt numFmtId="168" formatCode="0000\ \F"/>
    <numFmt numFmtId="169" formatCode="0000\ \A"/>
    <numFmt numFmtId="170" formatCode="#,##0_ ;\-#,##0\ "/>
    <numFmt numFmtId="171" formatCode="#,##0.00_ ;\-#,##0.00\ "/>
    <numFmt numFmtId="172" formatCode="0.0\ %"/>
    <numFmt numFmtId="173" formatCode="#,##0\ &quot;€&quot;"/>
    <numFmt numFmtId="174" formatCode="#,##0.0\ &quot;€&quot;"/>
    <numFmt numFmtId="175" formatCode="_-* #,##0.00\ _€_-;\-* #,##0.00\ _€_-;_-* &quot;-&quot;??\ _€_-;_-@_-"/>
    <numFmt numFmtId="176" formatCode="_-[$€-2]\ * #,##0.00_-;\-[$€-2]\ * #,##0.00_-;_-[$€-2]\ * &quot;-&quot;??_-;_-@_-"/>
    <numFmt numFmtId="177" formatCode="_(&quot;€&quot;* #,##0.00_);_(&quot;€&quot;* \(#,##0.00\);_(&quot;€&quot;* &quot;-&quot;_);_(@_)"/>
    <numFmt numFmtId="178" formatCode="_-* #,##0\ _€_-;\-* #,##0\ _€_-;_-* &quot;-&quot;\ _€_-;_-@_-"/>
    <numFmt numFmtId="179" formatCode="_-* #,##0\ _€_-;\-* #,##0\ _€_-;_-* &quot;-&quot;??\ _€_-;_-@_-"/>
  </numFmts>
  <fonts count="30" x14ac:knownFonts="1">
    <font>
      <sz val="10"/>
      <name val="Verdana"/>
    </font>
    <font>
      <sz val="10"/>
      <name val="Verdana"/>
      <family val="2"/>
    </font>
    <font>
      <sz val="8"/>
      <name val="Verdana"/>
      <family val="2"/>
    </font>
    <font>
      <u/>
      <sz val="10"/>
      <color indexed="12"/>
      <name val="Verdana"/>
      <family val="2"/>
    </font>
    <font>
      <u/>
      <sz val="10"/>
      <color indexed="20"/>
      <name val="Verdana"/>
      <family val="2"/>
    </font>
    <font>
      <sz val="10"/>
      <color indexed="8"/>
      <name val="Arial"/>
      <family val="2"/>
    </font>
    <font>
      <u/>
      <sz val="10"/>
      <color theme="11"/>
      <name val="Verdana"/>
      <family val="2"/>
    </font>
    <font>
      <sz val="14"/>
      <color theme="0"/>
      <name val="Calibri"/>
      <family val="2"/>
      <scheme val="minor"/>
    </font>
    <font>
      <sz val="14"/>
      <color theme="1"/>
      <name val="Calibri"/>
      <family val="2"/>
      <scheme val="minor"/>
    </font>
    <font>
      <sz val="14"/>
      <color theme="3"/>
      <name val="Calibri"/>
      <family val="2"/>
      <scheme val="minor"/>
    </font>
    <font>
      <b/>
      <sz val="14"/>
      <color theme="1"/>
      <name val="Calibri"/>
      <family val="2"/>
      <scheme val="minor"/>
    </font>
    <font>
      <sz val="14"/>
      <color rgb="FF0000FF"/>
      <name val="Calibri"/>
      <family val="2"/>
      <scheme val="minor"/>
    </font>
    <font>
      <sz val="14"/>
      <name val="Calibri"/>
      <family val="2"/>
      <scheme val="minor"/>
    </font>
    <font>
      <sz val="14"/>
      <color indexed="8"/>
      <name val="Calibri"/>
      <family val="2"/>
      <scheme val="minor"/>
    </font>
    <font>
      <sz val="14"/>
      <color indexed="12"/>
      <name val="Calibri"/>
      <family val="2"/>
      <scheme val="minor"/>
    </font>
    <font>
      <i/>
      <sz val="14"/>
      <color indexed="8"/>
      <name val="Calibri"/>
      <family val="2"/>
      <scheme val="minor"/>
    </font>
    <font>
      <b/>
      <sz val="14"/>
      <color indexed="9"/>
      <name val="Calibri"/>
      <family val="2"/>
      <scheme val="minor"/>
    </font>
    <font>
      <sz val="14"/>
      <color indexed="9"/>
      <name val="Calibri"/>
      <family val="2"/>
      <scheme val="minor"/>
    </font>
    <font>
      <b/>
      <sz val="14"/>
      <name val="Calibri"/>
      <family val="2"/>
      <scheme val="minor"/>
    </font>
    <font>
      <u/>
      <sz val="14"/>
      <name val="Calibri"/>
      <family val="2"/>
      <scheme val="minor"/>
    </font>
    <font>
      <sz val="14"/>
      <color rgb="FF000000"/>
      <name val="Calibri"/>
      <family val="2"/>
      <scheme val="minor"/>
    </font>
    <font>
      <b/>
      <sz val="14"/>
      <color rgb="FF000000"/>
      <name val="Calibri"/>
      <family val="2"/>
      <scheme val="minor"/>
    </font>
    <font>
      <sz val="14"/>
      <color theme="0" tint="-4.9989318521683403E-2"/>
      <name val="Calibri"/>
      <family val="2"/>
      <scheme val="minor"/>
    </font>
    <font>
      <sz val="16"/>
      <name val="Verdana"/>
      <family val="2"/>
    </font>
    <font>
      <b/>
      <sz val="18"/>
      <name val="Verdana"/>
      <family val="2"/>
    </font>
    <font>
      <sz val="16"/>
      <color theme="1"/>
      <name val="Verdana"/>
      <family val="2"/>
    </font>
    <font>
      <b/>
      <sz val="16"/>
      <color theme="1"/>
      <name val="Verdana"/>
      <family val="2"/>
    </font>
    <font>
      <i/>
      <sz val="16"/>
      <color theme="1"/>
      <name val="Verdana"/>
      <family val="2"/>
    </font>
    <font>
      <sz val="24"/>
      <name val="Verdana"/>
      <family val="2"/>
    </font>
    <font>
      <b/>
      <sz val="16"/>
      <name val="Verdana"/>
      <family val="2"/>
    </font>
  </fonts>
  <fills count="8">
    <fill>
      <patternFill patternType="none"/>
    </fill>
    <fill>
      <patternFill patternType="gray125"/>
    </fill>
    <fill>
      <patternFill patternType="solid">
        <fgColor theme="0" tint="-4.9989318521683403E-2"/>
        <bgColor indexed="64"/>
      </patternFill>
    </fill>
    <fill>
      <patternFill patternType="gray0625"/>
    </fill>
    <fill>
      <patternFill patternType="solid">
        <fgColor theme="1"/>
        <bgColor indexed="64"/>
      </patternFill>
    </fill>
    <fill>
      <patternFill patternType="solid">
        <fgColor theme="0"/>
        <bgColor indexed="64"/>
      </patternFill>
    </fill>
    <fill>
      <patternFill patternType="solid">
        <fgColor theme="0" tint="-0.499984740745262"/>
        <bgColor indexed="64"/>
      </patternFill>
    </fill>
    <fill>
      <patternFill patternType="solid">
        <fgColor rgb="FFFFFF00"/>
        <bgColor indexed="64"/>
      </patternFill>
    </fill>
  </fills>
  <borders count="34">
    <border>
      <left/>
      <right/>
      <top/>
      <bottom/>
      <diagonal/>
    </border>
    <border>
      <left/>
      <right/>
      <top/>
      <bottom style="hair">
        <color auto="1"/>
      </bottom>
      <diagonal/>
    </border>
    <border>
      <left/>
      <right/>
      <top style="hair">
        <color auto="1"/>
      </top>
      <bottom/>
      <diagonal/>
    </border>
    <border>
      <left/>
      <right/>
      <top style="hair">
        <color auto="1"/>
      </top>
      <bottom style="hair">
        <color auto="1"/>
      </bottom>
      <diagonal/>
    </border>
    <border>
      <left style="hair">
        <color auto="1"/>
      </left>
      <right/>
      <top style="hair">
        <color auto="1"/>
      </top>
      <bottom/>
      <diagonal/>
    </border>
    <border>
      <left/>
      <right style="hair">
        <color auto="1"/>
      </right>
      <top style="hair">
        <color auto="1"/>
      </top>
      <bottom/>
      <diagonal/>
    </border>
    <border>
      <left style="hair">
        <color auto="1"/>
      </left>
      <right/>
      <top/>
      <bottom style="thin">
        <color auto="1"/>
      </bottom>
      <diagonal/>
    </border>
    <border>
      <left/>
      <right style="hair">
        <color auto="1"/>
      </right>
      <top/>
      <bottom style="thin">
        <color auto="1"/>
      </bottom>
      <diagonal/>
    </border>
    <border>
      <left style="hair">
        <color auto="1"/>
      </left>
      <right/>
      <top/>
      <bottom/>
      <diagonal/>
    </border>
    <border>
      <left/>
      <right style="hair">
        <color auto="1"/>
      </right>
      <top/>
      <bottom/>
      <diagonal/>
    </border>
    <border>
      <left/>
      <right style="hair">
        <color auto="1"/>
      </right>
      <top/>
      <bottom style="hair">
        <color auto="1"/>
      </bottom>
      <diagonal/>
    </border>
    <border>
      <left style="hair">
        <color auto="1"/>
      </left>
      <right/>
      <top/>
      <bottom style="hair">
        <color auto="1"/>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right/>
      <top/>
      <bottom style="thin">
        <color indexed="64"/>
      </bottom>
      <diagonal/>
    </border>
    <border>
      <left/>
      <right/>
      <top/>
      <bottom style="medium">
        <color theme="0" tint="-0.14999847407452621"/>
      </bottom>
      <diagonal/>
    </border>
    <border>
      <left style="hair">
        <color auto="1"/>
      </left>
      <right/>
      <top style="hair">
        <color auto="1"/>
      </top>
      <bottom style="medium">
        <color theme="0" tint="-0.14999847407452621"/>
      </bottom>
      <diagonal/>
    </border>
    <border>
      <left style="hair">
        <color auto="1"/>
      </left>
      <right/>
      <top/>
      <bottom style="medium">
        <color theme="0" tint="-0.14999847407452621"/>
      </bottom>
      <diagonal/>
    </border>
    <border>
      <left/>
      <right style="hair">
        <color auto="1"/>
      </right>
      <top/>
      <bottom style="medium">
        <color theme="0" tint="-0.14999847407452621"/>
      </bottom>
      <diagonal/>
    </border>
    <border>
      <left style="hair">
        <color auto="1"/>
      </left>
      <right/>
      <top style="medium">
        <color theme="0" tint="-0.14999847407452621"/>
      </top>
      <bottom style="medium">
        <color theme="0" tint="-0.14999847407452621"/>
      </bottom>
      <diagonal/>
    </border>
    <border>
      <left/>
      <right/>
      <top style="medium">
        <color theme="0" tint="-0.14999847407452621"/>
      </top>
      <bottom style="medium">
        <color theme="0" tint="-0.14999847407452621"/>
      </bottom>
      <diagonal/>
    </border>
    <border>
      <left/>
      <right style="hair">
        <color auto="1"/>
      </right>
      <top style="medium">
        <color theme="0" tint="-0.14999847407452621"/>
      </top>
      <bottom style="medium">
        <color theme="0" tint="-0.14999847407452621"/>
      </bottom>
      <diagonal/>
    </border>
    <border>
      <left style="medium">
        <color theme="0" tint="-0.14999847407452621"/>
      </left>
      <right style="medium">
        <color theme="0" tint="-0.14999847407452621"/>
      </right>
      <top style="medium">
        <color theme="0" tint="-0.14999847407452621"/>
      </top>
      <bottom style="medium">
        <color theme="0" tint="-0.1499984740745262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s>
  <cellStyleXfs count="386">
    <xf numFmtId="0" fontId="0" fillId="0" borderId="0"/>
    <xf numFmtId="0" fontId="3" fillId="0" borderId="0" applyNumberFormat="0" applyFill="0" applyBorder="0" applyAlignment="0" applyProtection="0"/>
    <xf numFmtId="0" fontId="4" fillId="0" borderId="0" applyNumberFormat="0" applyFill="0" applyBorder="0" applyAlignment="0" applyProtection="0"/>
    <xf numFmtId="0" fontId="5" fillId="0" borderId="0"/>
    <xf numFmtId="9" fontId="1" fillId="0" borderId="0" applyFon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cellStyleXfs>
  <cellXfs count="247">
    <xf numFmtId="0" fontId="0" fillId="0" borderId="0" xfId="0"/>
    <xf numFmtId="173" fontId="9" fillId="2" borderId="0" xfId="0" applyNumberFormat="1" applyFont="1" applyFill="1"/>
    <xf numFmtId="0" fontId="9" fillId="2" borderId="0" xfId="0" applyFont="1" applyFill="1"/>
    <xf numFmtId="0" fontId="8" fillId="0" borderId="0" xfId="0" applyFont="1"/>
    <xf numFmtId="0" fontId="10" fillId="0" borderId="0" xfId="0" applyFont="1"/>
    <xf numFmtId="0" fontId="12" fillId="0" borderId="0" xfId="0" applyFont="1"/>
    <xf numFmtId="0" fontId="15" fillId="0" borderId="0" xfId="0" applyFont="1"/>
    <xf numFmtId="10" fontId="12" fillId="0" borderId="0" xfId="0" applyNumberFormat="1" applyFont="1"/>
    <xf numFmtId="172" fontId="12" fillId="0" borderId="0" xfId="4" applyNumberFormat="1" applyFont="1"/>
    <xf numFmtId="0" fontId="16" fillId="4" borderId="0" xfId="0" applyFont="1" applyFill="1"/>
    <xf numFmtId="0" fontId="17" fillId="4" borderId="0" xfId="0" applyFont="1" applyFill="1"/>
    <xf numFmtId="169" fontId="17" fillId="4" borderId="0" xfId="0" applyNumberFormat="1" applyFont="1" applyFill="1"/>
    <xf numFmtId="168" fontId="17" fillId="4" borderId="0" xfId="0" applyNumberFormat="1" applyFont="1" applyFill="1"/>
    <xf numFmtId="0" fontId="10" fillId="0" borderId="4" xfId="0" applyFont="1" applyBorder="1"/>
    <xf numFmtId="0" fontId="10" fillId="0" borderId="2" xfId="0" applyFont="1" applyBorder="1"/>
    <xf numFmtId="0" fontId="10" fillId="0" borderId="5" xfId="0" applyFont="1" applyBorder="1"/>
    <xf numFmtId="0" fontId="12" fillId="0" borderId="6" xfId="0" applyFont="1" applyBorder="1"/>
    <xf numFmtId="0" fontId="12" fillId="0" borderId="7" xfId="0" applyFont="1" applyBorder="1"/>
    <xf numFmtId="0" fontId="12" fillId="0" borderId="4" xfId="0" applyFont="1" applyBorder="1"/>
    <xf numFmtId="0" fontId="12" fillId="0" borderId="2" xfId="0" applyFont="1" applyBorder="1"/>
    <xf numFmtId="0" fontId="12" fillId="0" borderId="5" xfId="0" applyFont="1" applyBorder="1"/>
    <xf numFmtId="0" fontId="12" fillId="0" borderId="2" xfId="0" applyFont="1" applyBorder="1" applyAlignment="1">
      <alignment horizontal="right"/>
    </xf>
    <xf numFmtId="0" fontId="12" fillId="0" borderId="5" xfId="0" applyFont="1" applyBorder="1" applyAlignment="1">
      <alignment horizontal="right"/>
    </xf>
    <xf numFmtId="0" fontId="12" fillId="0" borderId="8" xfId="0" applyFont="1" applyBorder="1"/>
    <xf numFmtId="0" fontId="12" fillId="0" borderId="9" xfId="0" applyFont="1" applyBorder="1"/>
    <xf numFmtId="0" fontId="18" fillId="0" borderId="8" xfId="0" applyFont="1" applyBorder="1"/>
    <xf numFmtId="170" fontId="12" fillId="0" borderId="0" xfId="0" applyNumberFormat="1" applyFont="1"/>
    <xf numFmtId="10" fontId="12" fillId="0" borderId="9" xfId="4" applyNumberFormat="1" applyFont="1" applyBorder="1"/>
    <xf numFmtId="10" fontId="12" fillId="0" borderId="0" xfId="4" applyNumberFormat="1" applyFont="1"/>
    <xf numFmtId="170" fontId="12" fillId="0" borderId="8" xfId="0" applyNumberFormat="1" applyFont="1" applyBorder="1"/>
    <xf numFmtId="10" fontId="12" fillId="0" borderId="10" xfId="4" applyNumberFormat="1" applyFont="1" applyBorder="1"/>
    <xf numFmtId="0" fontId="18" fillId="0" borderId="2" xfId="0" applyFont="1" applyBorder="1"/>
    <xf numFmtId="0" fontId="18" fillId="0" borderId="5" xfId="0" applyFont="1" applyBorder="1"/>
    <xf numFmtId="170" fontId="10" fillId="0" borderId="4" xfId="0" applyNumberFormat="1" applyFont="1" applyBorder="1"/>
    <xf numFmtId="170" fontId="10" fillId="0" borderId="2" xfId="0" applyNumberFormat="1" applyFont="1" applyBorder="1"/>
    <xf numFmtId="10" fontId="18" fillId="0" borderId="5" xfId="4" applyNumberFormat="1" applyFont="1" applyBorder="1"/>
    <xf numFmtId="10" fontId="18" fillId="0" borderId="9" xfId="4" applyNumberFormat="1" applyFont="1" applyBorder="1"/>
    <xf numFmtId="0" fontId="18" fillId="0" borderId="0" xfId="0" applyFont="1"/>
    <xf numFmtId="0" fontId="10" fillId="0" borderId="8" xfId="0" applyFont="1" applyBorder="1"/>
    <xf numFmtId="170" fontId="10" fillId="0" borderId="8" xfId="0" applyNumberFormat="1" applyFont="1" applyBorder="1"/>
    <xf numFmtId="170" fontId="10" fillId="0" borderId="0" xfId="0" applyNumberFormat="1" applyFont="1"/>
    <xf numFmtId="10" fontId="10" fillId="0" borderId="9" xfId="0" applyNumberFormat="1" applyFont="1" applyBorder="1"/>
    <xf numFmtId="0" fontId="18" fillId="0" borderId="3" xfId="0" applyFont="1" applyBorder="1"/>
    <xf numFmtId="170" fontId="10" fillId="0" borderId="12" xfId="0" applyNumberFormat="1" applyFont="1" applyBorder="1"/>
    <xf numFmtId="170" fontId="10" fillId="0" borderId="3" xfId="0" applyNumberFormat="1" applyFont="1" applyBorder="1"/>
    <xf numFmtId="10" fontId="10" fillId="0" borderId="13" xfId="0" applyNumberFormat="1" applyFont="1" applyBorder="1"/>
    <xf numFmtId="10" fontId="10" fillId="0" borderId="3" xfId="0" applyNumberFormat="1" applyFont="1" applyBorder="1"/>
    <xf numFmtId="170" fontId="8" fillId="0" borderId="8" xfId="0" applyNumberFormat="1" applyFont="1" applyBorder="1"/>
    <xf numFmtId="170" fontId="8" fillId="0" borderId="0" xfId="0" applyNumberFormat="1" applyFont="1"/>
    <xf numFmtId="10" fontId="8" fillId="0" borderId="9" xfId="0" applyNumberFormat="1" applyFont="1" applyBorder="1"/>
    <xf numFmtId="10" fontId="8" fillId="0" borderId="0" xfId="0" applyNumberFormat="1" applyFont="1"/>
    <xf numFmtId="0" fontId="8" fillId="0" borderId="8" xfId="0" applyFont="1" applyBorder="1"/>
    <xf numFmtId="0" fontId="8" fillId="0" borderId="9" xfId="0" applyFont="1" applyBorder="1"/>
    <xf numFmtId="0" fontId="8" fillId="0" borderId="11" xfId="0" applyFont="1" applyBorder="1"/>
    <xf numFmtId="0" fontId="8" fillId="0" borderId="1" xfId="0" applyFont="1" applyBorder="1"/>
    <xf numFmtId="0" fontId="12" fillId="0" borderId="1" xfId="0" applyFont="1" applyBorder="1"/>
    <xf numFmtId="170" fontId="8" fillId="0" borderId="11" xfId="0" applyNumberFormat="1" applyFont="1" applyBorder="1"/>
    <xf numFmtId="0" fontId="12" fillId="0" borderId="10" xfId="0" applyFont="1" applyBorder="1"/>
    <xf numFmtId="171" fontId="11" fillId="0" borderId="0" xfId="0" applyNumberFormat="1" applyFont="1"/>
    <xf numFmtId="171" fontId="12" fillId="0" borderId="8" xfId="0" applyNumberFormat="1" applyFont="1" applyBorder="1"/>
    <xf numFmtId="0" fontId="12" fillId="0" borderId="11" xfId="0" applyFont="1" applyBorder="1"/>
    <xf numFmtId="170" fontId="12" fillId="0" borderId="11" xfId="0" applyNumberFormat="1" applyFont="1" applyBorder="1"/>
    <xf numFmtId="170" fontId="7" fillId="4" borderId="11" xfId="0" applyNumberFormat="1" applyFont="1" applyFill="1" applyBorder="1"/>
    <xf numFmtId="0" fontId="9" fillId="2" borderId="0" xfId="0" applyFont="1" applyFill="1" applyAlignment="1">
      <alignment horizontal="center"/>
    </xf>
    <xf numFmtId="0" fontId="12" fillId="0" borderId="14" xfId="0" applyFont="1" applyBorder="1"/>
    <xf numFmtId="9" fontId="9" fillId="2" borderId="0" xfId="4" applyFont="1" applyFill="1"/>
    <xf numFmtId="9" fontId="9" fillId="2" borderId="0" xfId="4" applyFont="1" applyFill="1" applyAlignment="1">
      <alignment horizontal="center"/>
    </xf>
    <xf numFmtId="170" fontId="9" fillId="2" borderId="8" xfId="0" applyNumberFormat="1" applyFont="1" applyFill="1" applyBorder="1"/>
    <xf numFmtId="171" fontId="9" fillId="2" borderId="8" xfId="0" applyNumberFormat="1" applyFont="1" applyFill="1" applyBorder="1"/>
    <xf numFmtId="173" fontId="9" fillId="2" borderId="0" xfId="0" applyNumberFormat="1" applyFont="1" applyFill="1" applyAlignment="1">
      <alignment horizontal="right"/>
    </xf>
    <xf numFmtId="0" fontId="13" fillId="0" borderId="14" xfId="0" applyFont="1" applyBorder="1"/>
    <xf numFmtId="0" fontId="14" fillId="0" borderId="14" xfId="0" applyFont="1" applyBorder="1" applyAlignment="1">
      <alignment horizontal="right"/>
    </xf>
    <xf numFmtId="0" fontId="12" fillId="0" borderId="14" xfId="0" applyFont="1" applyBorder="1" applyAlignment="1">
      <alignment horizontal="right"/>
    </xf>
    <xf numFmtId="170" fontId="12" fillId="0" borderId="15" xfId="0" applyNumberFormat="1" applyFont="1" applyBorder="1"/>
    <xf numFmtId="10" fontId="12" fillId="0" borderId="0" xfId="4" applyNumberFormat="1" applyFont="1" applyBorder="1"/>
    <xf numFmtId="0" fontId="10" fillId="0" borderId="16" xfId="0" applyFont="1" applyBorder="1"/>
    <xf numFmtId="10" fontId="12" fillId="0" borderId="15" xfId="4" applyNumberFormat="1" applyFont="1" applyBorder="1"/>
    <xf numFmtId="10" fontId="10" fillId="0" borderId="3" xfId="4" applyNumberFormat="1" applyFont="1" applyBorder="1"/>
    <xf numFmtId="10" fontId="18" fillId="0" borderId="15" xfId="4" applyNumberFormat="1" applyFont="1" applyBorder="1"/>
    <xf numFmtId="0" fontId="12" fillId="0" borderId="17" xfId="0" applyFont="1" applyBorder="1"/>
    <xf numFmtId="0" fontId="12" fillId="0" borderId="15" xfId="0" applyFont="1" applyBorder="1"/>
    <xf numFmtId="170" fontId="12" fillId="6" borderId="15" xfId="0" applyNumberFormat="1" applyFont="1" applyFill="1" applyBorder="1"/>
    <xf numFmtId="10" fontId="12" fillId="0" borderId="18" xfId="4" applyNumberFormat="1" applyFont="1" applyBorder="1"/>
    <xf numFmtId="170" fontId="8" fillId="0" borderId="17" xfId="0" applyNumberFormat="1" applyFont="1" applyBorder="1"/>
    <xf numFmtId="170" fontId="9" fillId="2" borderId="15" xfId="0" applyNumberFormat="1" applyFont="1" applyFill="1" applyBorder="1"/>
    <xf numFmtId="170" fontId="12" fillId="0" borderId="17" xfId="0" applyNumberFormat="1" applyFont="1" applyBorder="1"/>
    <xf numFmtId="0" fontId="18" fillId="0" borderId="9" xfId="0" applyFont="1" applyBorder="1"/>
    <xf numFmtId="0" fontId="12" fillId="0" borderId="19" xfId="0" applyFont="1" applyBorder="1"/>
    <xf numFmtId="0" fontId="12" fillId="0" borderId="20" xfId="0" applyFont="1" applyBorder="1"/>
    <xf numFmtId="170" fontId="10" fillId="0" borderId="19" xfId="0" applyNumberFormat="1" applyFont="1" applyBorder="1"/>
    <xf numFmtId="170" fontId="12" fillId="0" borderId="20" xfId="0" applyNumberFormat="1" applyFont="1" applyBorder="1"/>
    <xf numFmtId="10" fontId="12" fillId="0" borderId="21" xfId="4" applyNumberFormat="1" applyFont="1" applyBorder="1"/>
    <xf numFmtId="170" fontId="9" fillId="0" borderId="19" xfId="0" applyNumberFormat="1" applyFont="1" applyBorder="1"/>
    <xf numFmtId="170" fontId="8" fillId="0" borderId="19" xfId="0" applyNumberFormat="1" applyFont="1" applyBorder="1"/>
    <xf numFmtId="170" fontId="9" fillId="0" borderId="20" xfId="0" applyNumberFormat="1" applyFont="1" applyBorder="1"/>
    <xf numFmtId="10" fontId="12" fillId="0" borderId="20" xfId="4" applyNumberFormat="1" applyFont="1" applyBorder="1"/>
    <xf numFmtId="170" fontId="12" fillId="0" borderId="19" xfId="0" applyNumberFormat="1" applyFont="1" applyBorder="1"/>
    <xf numFmtId="170" fontId="10" fillId="0" borderId="20" xfId="0" applyNumberFormat="1" applyFont="1" applyBorder="1"/>
    <xf numFmtId="10" fontId="18" fillId="0" borderId="21" xfId="4" applyNumberFormat="1" applyFont="1" applyBorder="1"/>
    <xf numFmtId="0" fontId="18" fillId="0" borderId="20" xfId="0" applyFont="1" applyBorder="1"/>
    <xf numFmtId="10" fontId="18" fillId="0" borderId="0" xfId="0" applyNumberFormat="1" applyFont="1"/>
    <xf numFmtId="171" fontId="12" fillId="0" borderId="0" xfId="0" applyNumberFormat="1" applyFont="1"/>
    <xf numFmtId="170" fontId="9" fillId="2" borderId="0" xfId="0" applyNumberFormat="1" applyFont="1" applyFill="1"/>
    <xf numFmtId="9" fontId="12" fillId="0" borderId="20" xfId="4" applyFont="1" applyBorder="1"/>
    <xf numFmtId="175" fontId="9" fillId="0" borderId="0" xfId="0" applyNumberFormat="1" applyFont="1"/>
    <xf numFmtId="174" fontId="9" fillId="0" borderId="0" xfId="0" applyNumberFormat="1" applyFont="1"/>
    <xf numFmtId="170" fontId="9" fillId="7" borderId="15" xfId="0" applyNumberFormat="1" applyFont="1" applyFill="1" applyBorder="1"/>
    <xf numFmtId="171" fontId="8" fillId="7" borderId="8" xfId="0" applyNumberFormat="1" applyFont="1" applyFill="1" applyBorder="1"/>
    <xf numFmtId="170" fontId="9" fillId="4" borderId="8" xfId="0" applyNumberFormat="1" applyFont="1" applyFill="1" applyBorder="1"/>
    <xf numFmtId="170" fontId="12" fillId="4" borderId="0" xfId="0" applyNumberFormat="1" applyFont="1" applyFill="1"/>
    <xf numFmtId="10" fontId="12" fillId="4" borderId="0" xfId="4" applyNumberFormat="1" applyFont="1" applyFill="1" applyBorder="1"/>
    <xf numFmtId="10" fontId="12" fillId="4" borderId="9" xfId="4" applyNumberFormat="1" applyFont="1" applyFill="1" applyBorder="1"/>
    <xf numFmtId="10" fontId="12" fillId="4" borderId="15" xfId="4" applyNumberFormat="1" applyFont="1" applyFill="1" applyBorder="1"/>
    <xf numFmtId="170" fontId="9" fillId="4" borderId="17" xfId="0" applyNumberFormat="1" applyFont="1" applyFill="1" applyBorder="1"/>
    <xf numFmtId="170" fontId="12" fillId="4" borderId="15" xfId="0" applyNumberFormat="1" applyFont="1" applyFill="1" applyBorder="1"/>
    <xf numFmtId="10" fontId="12" fillId="4" borderId="18" xfId="4" applyNumberFormat="1" applyFont="1" applyFill="1" applyBorder="1"/>
    <xf numFmtId="170" fontId="22" fillId="0" borderId="8" xfId="0" applyNumberFormat="1" applyFont="1" applyBorder="1"/>
    <xf numFmtId="170" fontId="22" fillId="0" borderId="17" xfId="0" applyNumberFormat="1" applyFont="1" applyBorder="1"/>
    <xf numFmtId="10" fontId="10" fillId="0" borderId="0" xfId="4" applyNumberFormat="1" applyFont="1"/>
    <xf numFmtId="0" fontId="23" fillId="5" borderId="0" xfId="0" applyFont="1" applyFill="1"/>
    <xf numFmtId="0" fontId="24" fillId="0" borderId="0" xfId="0" applyFont="1" applyAlignment="1">
      <alignment vertical="center"/>
    </xf>
    <xf numFmtId="0" fontId="23" fillId="5" borderId="0" xfId="0" applyFont="1" applyFill="1" applyAlignment="1">
      <alignment vertical="center"/>
    </xf>
    <xf numFmtId="0" fontId="23" fillId="5" borderId="0" xfId="0" applyFont="1" applyFill="1" applyAlignment="1">
      <alignment horizontal="left" vertical="center" wrapText="1"/>
    </xf>
    <xf numFmtId="0" fontId="23" fillId="0" borderId="0" xfId="0" applyFont="1" applyAlignment="1">
      <alignment vertical="center"/>
    </xf>
    <xf numFmtId="0" fontId="23" fillId="5" borderId="0" xfId="0" applyFont="1" applyFill="1" applyAlignment="1">
      <alignment horizontal="center" vertical="center"/>
    </xf>
    <xf numFmtId="0" fontId="23" fillId="5" borderId="0" xfId="0" applyFont="1" applyFill="1" applyAlignment="1">
      <alignment horizontal="center" vertical="center" wrapText="1"/>
    </xf>
    <xf numFmtId="0" fontId="24" fillId="5" borderId="0" xfId="0" applyFont="1" applyFill="1" applyAlignment="1">
      <alignment vertical="center"/>
    </xf>
    <xf numFmtId="0" fontId="25" fillId="5" borderId="0" xfId="0" applyFont="1" applyFill="1"/>
    <xf numFmtId="0" fontId="26" fillId="5" borderId="0" xfId="0" applyFont="1" applyFill="1"/>
    <xf numFmtId="9" fontId="27" fillId="5" borderId="0" xfId="0" applyNumberFormat="1" applyFont="1" applyFill="1"/>
    <xf numFmtId="9" fontId="25" fillId="5" borderId="0" xfId="0" applyNumberFormat="1" applyFont="1" applyFill="1"/>
    <xf numFmtId="9" fontId="25" fillId="5" borderId="0" xfId="0" applyNumberFormat="1" applyFont="1" applyFill="1" applyAlignment="1">
      <alignment horizontal="center" vertical="center"/>
    </xf>
    <xf numFmtId="0" fontId="25" fillId="5" borderId="0" xfId="0" applyFont="1" applyFill="1" applyAlignment="1">
      <alignment horizontal="center" vertical="center"/>
    </xf>
    <xf numFmtId="10" fontId="12" fillId="0" borderId="0" xfId="4" applyNumberFormat="1" applyFont="1" applyBorder="1" applyProtection="1">
      <protection locked="0" hidden="1"/>
    </xf>
    <xf numFmtId="0" fontId="13" fillId="0" borderId="14" xfId="0" applyFont="1" applyBorder="1" applyProtection="1">
      <protection hidden="1"/>
    </xf>
    <xf numFmtId="0" fontId="14" fillId="0" borderId="14" xfId="0" applyFont="1" applyBorder="1" applyAlignment="1" applyProtection="1">
      <alignment horizontal="right"/>
      <protection hidden="1"/>
    </xf>
    <xf numFmtId="0" fontId="12" fillId="0" borderId="14" xfId="0" applyFont="1" applyBorder="1" applyProtection="1">
      <protection hidden="1"/>
    </xf>
    <xf numFmtId="0" fontId="12" fillId="0" borderId="14" xfId="0" applyFont="1" applyBorder="1" applyAlignment="1" applyProtection="1">
      <alignment horizontal="right"/>
      <protection hidden="1"/>
    </xf>
    <xf numFmtId="0" fontId="12" fillId="0" borderId="0" xfId="0" applyFont="1" applyProtection="1">
      <protection hidden="1"/>
    </xf>
    <xf numFmtId="0" fontId="12" fillId="0" borderId="0" xfId="0" applyFont="1" applyAlignment="1" applyProtection="1">
      <alignment horizontal="center"/>
      <protection hidden="1"/>
    </xf>
    <xf numFmtId="0" fontId="15" fillId="0" borderId="0" xfId="0" applyFont="1" applyProtection="1">
      <protection hidden="1"/>
    </xf>
    <xf numFmtId="0" fontId="16" fillId="4" borderId="0" xfId="0" applyFont="1" applyFill="1" applyProtection="1">
      <protection hidden="1"/>
    </xf>
    <xf numFmtId="0" fontId="17" fillId="4" borderId="0" xfId="0" applyFont="1" applyFill="1" applyProtection="1">
      <protection hidden="1"/>
    </xf>
    <xf numFmtId="169" fontId="17" fillId="4" borderId="0" xfId="0" applyNumberFormat="1" applyFont="1" applyFill="1" applyProtection="1">
      <protection hidden="1"/>
    </xf>
    <xf numFmtId="168" fontId="17" fillId="4" borderId="0" xfId="0" applyNumberFormat="1" applyFont="1" applyFill="1" applyProtection="1">
      <protection hidden="1"/>
    </xf>
    <xf numFmtId="0" fontId="18" fillId="0" borderId="15" xfId="0" applyFont="1" applyBorder="1" applyProtection="1">
      <protection hidden="1"/>
    </xf>
    <xf numFmtId="0" fontId="12" fillId="0" borderId="1" xfId="0" applyFont="1" applyBorder="1" applyAlignment="1" applyProtection="1">
      <alignment horizontal="right"/>
      <protection hidden="1"/>
    </xf>
    <xf numFmtId="0" fontId="12" fillId="0" borderId="0" xfId="0" applyFont="1" applyAlignment="1" applyProtection="1">
      <alignment horizontal="right"/>
      <protection hidden="1"/>
    </xf>
    <xf numFmtId="10" fontId="12" fillId="0" borderId="0" xfId="0" applyNumberFormat="1" applyFont="1" applyProtection="1">
      <protection hidden="1"/>
    </xf>
    <xf numFmtId="0" fontId="12" fillId="0" borderId="15" xfId="0" applyFont="1" applyBorder="1" applyProtection="1">
      <protection hidden="1"/>
    </xf>
    <xf numFmtId="0" fontId="12" fillId="0" borderId="15" xfId="0" applyFont="1" applyBorder="1" applyAlignment="1" applyProtection="1">
      <alignment horizontal="right"/>
      <protection hidden="1"/>
    </xf>
    <xf numFmtId="10" fontId="12" fillId="0" borderId="15" xfId="0" applyNumberFormat="1" applyFont="1" applyBorder="1" applyProtection="1">
      <protection hidden="1"/>
    </xf>
    <xf numFmtId="10" fontId="18" fillId="0" borderId="0" xfId="0" applyNumberFormat="1" applyFont="1" applyProtection="1">
      <protection hidden="1"/>
    </xf>
    <xf numFmtId="0" fontId="18" fillId="0" borderId="1" xfId="0" applyFont="1" applyBorder="1" applyProtection="1">
      <protection hidden="1"/>
    </xf>
    <xf numFmtId="0" fontId="12" fillId="0" borderId="1" xfId="0" applyFont="1" applyBorder="1" applyProtection="1">
      <protection hidden="1"/>
    </xf>
    <xf numFmtId="164" fontId="12" fillId="0" borderId="0" xfId="0" applyNumberFormat="1" applyFont="1" applyProtection="1">
      <protection hidden="1"/>
    </xf>
    <xf numFmtId="164" fontId="12" fillId="0" borderId="15" xfId="0" applyNumberFormat="1" applyFont="1" applyBorder="1" applyProtection="1">
      <protection hidden="1"/>
    </xf>
    <xf numFmtId="0" fontId="18" fillId="0" borderId="0" xfId="0" applyFont="1" applyProtection="1">
      <protection hidden="1"/>
    </xf>
    <xf numFmtId="0" fontId="18" fillId="0" borderId="0" xfId="0" applyFont="1" applyAlignment="1" applyProtection="1">
      <alignment horizontal="right"/>
      <protection hidden="1"/>
    </xf>
    <xf numFmtId="164" fontId="18" fillId="0" borderId="0" xfId="0" applyNumberFormat="1" applyFont="1" applyProtection="1">
      <protection hidden="1"/>
    </xf>
    <xf numFmtId="0" fontId="18" fillId="0" borderId="0" xfId="0" applyFont="1" applyAlignment="1" applyProtection="1">
      <alignment horizontal="center"/>
      <protection hidden="1"/>
    </xf>
    <xf numFmtId="175" fontId="9" fillId="2" borderId="0" xfId="0" applyNumberFormat="1" applyFont="1" applyFill="1" applyProtection="1">
      <protection hidden="1"/>
    </xf>
    <xf numFmtId="0" fontId="19" fillId="0" borderId="0" xfId="0" applyFont="1" applyProtection="1">
      <protection hidden="1"/>
    </xf>
    <xf numFmtId="0" fontId="19" fillId="0" borderId="0" xfId="0" applyFont="1" applyAlignment="1" applyProtection="1">
      <alignment horizontal="center"/>
      <protection hidden="1"/>
    </xf>
    <xf numFmtId="165" fontId="12" fillId="0" borderId="0" xfId="0" applyNumberFormat="1" applyFont="1" applyProtection="1">
      <protection hidden="1"/>
    </xf>
    <xf numFmtId="164" fontId="12" fillId="2" borderId="0" xfId="0" applyNumberFormat="1" applyFont="1" applyFill="1" applyProtection="1">
      <protection hidden="1"/>
    </xf>
    <xf numFmtId="176" fontId="12" fillId="0" borderId="0" xfId="0" applyNumberFormat="1" applyFont="1" applyProtection="1">
      <protection hidden="1"/>
    </xf>
    <xf numFmtId="10" fontId="12" fillId="0" borderId="0" xfId="4" applyNumberFormat="1" applyFont="1" applyAlignment="1" applyProtection="1">
      <alignment horizontal="center"/>
      <protection hidden="1"/>
    </xf>
    <xf numFmtId="172" fontId="12" fillId="0" borderId="0" xfId="4" applyNumberFormat="1" applyFont="1" applyProtection="1">
      <protection hidden="1"/>
    </xf>
    <xf numFmtId="170" fontId="12" fillId="0" borderId="0" xfId="0" applyNumberFormat="1" applyFont="1" applyProtection="1">
      <protection hidden="1"/>
    </xf>
    <xf numFmtId="10" fontId="12" fillId="0" borderId="0" xfId="4" applyNumberFormat="1" applyFont="1" applyBorder="1" applyAlignment="1" applyProtection="1">
      <alignment horizontal="center"/>
      <protection hidden="1"/>
    </xf>
    <xf numFmtId="165" fontId="12" fillId="0" borderId="15" xfId="0" applyNumberFormat="1" applyFont="1" applyBorder="1" applyProtection="1">
      <protection hidden="1"/>
    </xf>
    <xf numFmtId="176" fontId="12" fillId="0" borderId="15" xfId="0" applyNumberFormat="1" applyFont="1" applyBorder="1" applyProtection="1">
      <protection hidden="1"/>
    </xf>
    <xf numFmtId="10" fontId="12" fillId="0" borderId="15" xfId="4" applyNumberFormat="1" applyFont="1" applyBorder="1" applyAlignment="1" applyProtection="1">
      <alignment horizontal="center"/>
      <protection hidden="1"/>
    </xf>
    <xf numFmtId="177" fontId="18" fillId="0" borderId="0" xfId="0" applyNumberFormat="1" applyFont="1" applyProtection="1">
      <protection hidden="1"/>
    </xf>
    <xf numFmtId="176" fontId="18" fillId="0" borderId="0" xfId="0" applyNumberFormat="1" applyFont="1" applyProtection="1">
      <protection hidden="1"/>
    </xf>
    <xf numFmtId="10" fontId="18" fillId="0" borderId="0" xfId="4" applyNumberFormat="1" applyFont="1" applyAlignment="1" applyProtection="1">
      <alignment horizontal="center"/>
      <protection hidden="1"/>
    </xf>
    <xf numFmtId="14" fontId="9" fillId="2" borderId="0" xfId="0" applyNumberFormat="1" applyFont="1" applyFill="1" applyProtection="1">
      <protection hidden="1"/>
    </xf>
    <xf numFmtId="167" fontId="12" fillId="3" borderId="0" xfId="0" applyNumberFormat="1" applyFont="1" applyFill="1" applyProtection="1">
      <protection hidden="1"/>
    </xf>
    <xf numFmtId="166" fontId="12" fillId="3" borderId="0" xfId="4" applyNumberFormat="1" applyFont="1" applyFill="1" applyProtection="1">
      <protection hidden="1"/>
    </xf>
    <xf numFmtId="167" fontId="12" fillId="0" borderId="0" xfId="0" applyNumberFormat="1" applyFont="1" applyProtection="1">
      <protection hidden="1"/>
    </xf>
    <xf numFmtId="166" fontId="12" fillId="0" borderId="0" xfId="4" applyNumberFormat="1" applyFont="1" applyProtection="1">
      <protection hidden="1"/>
    </xf>
    <xf numFmtId="0" fontId="18" fillId="5" borderId="0" xfId="0" applyFont="1" applyFill="1" applyProtection="1">
      <protection hidden="1"/>
    </xf>
    <xf numFmtId="0" fontId="12" fillId="5" borderId="0" xfId="0" applyFont="1" applyFill="1" applyProtection="1">
      <protection hidden="1"/>
    </xf>
    <xf numFmtId="0" fontId="12" fillId="5" borderId="0" xfId="0" applyFont="1" applyFill="1" applyAlignment="1" applyProtection="1">
      <alignment horizontal="right"/>
      <protection hidden="1"/>
    </xf>
    <xf numFmtId="178" fontId="9" fillId="2" borderId="0" xfId="0" applyNumberFormat="1" applyFont="1" applyFill="1" applyProtection="1">
      <protection hidden="1"/>
    </xf>
    <xf numFmtId="0" fontId="20" fillId="5" borderId="0" xfId="0" applyFont="1" applyFill="1" applyProtection="1">
      <protection hidden="1"/>
    </xf>
    <xf numFmtId="0" fontId="21" fillId="5" borderId="0" xfId="0" applyFont="1" applyFill="1" applyProtection="1">
      <protection hidden="1"/>
    </xf>
    <xf numFmtId="175" fontId="9" fillId="0" borderId="0" xfId="0" applyNumberFormat="1" applyFont="1" applyProtection="1">
      <protection hidden="1"/>
    </xf>
    <xf numFmtId="0" fontId="12" fillId="5" borderId="0" xfId="0" quotePrefix="1" applyFont="1" applyFill="1" applyProtection="1">
      <protection hidden="1"/>
    </xf>
    <xf numFmtId="10" fontId="8" fillId="5" borderId="0" xfId="4" applyNumberFormat="1" applyFont="1" applyFill="1" applyProtection="1">
      <protection hidden="1"/>
    </xf>
    <xf numFmtId="179" fontId="12" fillId="5" borderId="22" xfId="0" applyNumberFormat="1" applyFont="1" applyFill="1" applyBorder="1" applyProtection="1">
      <protection hidden="1"/>
    </xf>
    <xf numFmtId="0" fontId="20" fillId="0" borderId="0" xfId="0" applyFont="1" applyProtection="1">
      <protection hidden="1"/>
    </xf>
    <xf numFmtId="0" fontId="0" fillId="5" borderId="0" xfId="0" applyFill="1" applyProtection="1">
      <protection hidden="1"/>
    </xf>
    <xf numFmtId="0" fontId="28" fillId="5" borderId="0" xfId="0" applyFont="1" applyFill="1"/>
    <xf numFmtId="0" fontId="28" fillId="5" borderId="0" xfId="0" applyFont="1" applyFill="1" applyAlignment="1">
      <alignment horizontal="center" vertical="center" wrapText="1"/>
    </xf>
    <xf numFmtId="0" fontId="28" fillId="2" borderId="29" xfId="0" applyFont="1" applyFill="1" applyBorder="1" applyAlignment="1">
      <alignment horizontal="center" vertical="center" wrapText="1"/>
    </xf>
    <xf numFmtId="0" fontId="28" fillId="2" borderId="31" xfId="0" applyFont="1" applyFill="1" applyBorder="1" applyAlignment="1">
      <alignment horizontal="center" vertical="center" wrapText="1"/>
    </xf>
    <xf numFmtId="0" fontId="28" fillId="2" borderId="30" xfId="0" applyFont="1" applyFill="1" applyBorder="1" applyAlignment="1">
      <alignment horizontal="center" vertical="center" wrapText="1"/>
    </xf>
    <xf numFmtId="0" fontId="28" fillId="2" borderId="29" xfId="0" applyFont="1" applyFill="1" applyBorder="1" applyAlignment="1">
      <alignment horizontal="center" vertical="center"/>
    </xf>
    <xf numFmtId="0" fontId="28" fillId="2" borderId="30" xfId="0" applyFont="1" applyFill="1" applyBorder="1" applyAlignment="1">
      <alignment horizontal="center" vertical="center"/>
    </xf>
    <xf numFmtId="0" fontId="23" fillId="5" borderId="0" xfId="0" applyFont="1" applyFill="1" applyAlignment="1">
      <alignment vertical="top"/>
    </xf>
    <xf numFmtId="0" fontId="28" fillId="2" borderId="23" xfId="0" applyFont="1" applyFill="1" applyBorder="1"/>
    <xf numFmtId="0" fontId="28" fillId="2" borderId="23" xfId="0" applyFont="1" applyFill="1" applyBorder="1" applyAlignment="1">
      <alignment horizontal="center" vertical="center"/>
    </xf>
    <xf numFmtId="0" fontId="29" fillId="5" borderId="0" xfId="0" applyFont="1" applyFill="1" applyAlignment="1">
      <alignment vertical="center"/>
    </xf>
    <xf numFmtId="9" fontId="25" fillId="2" borderId="23" xfId="0" applyNumberFormat="1" applyFont="1" applyFill="1" applyBorder="1"/>
    <xf numFmtId="0" fontId="26" fillId="5" borderId="0" xfId="0" applyFont="1" applyFill="1" applyAlignment="1">
      <alignment horizontal="center" vertical="center"/>
    </xf>
    <xf numFmtId="0" fontId="26" fillId="2" borderId="0" xfId="0" applyFont="1" applyFill="1" applyAlignment="1">
      <alignment horizontal="center" vertical="center"/>
    </xf>
    <xf numFmtId="0" fontId="29" fillId="5" borderId="0" xfId="0" applyFont="1" applyFill="1"/>
    <xf numFmtId="0" fontId="25" fillId="2" borderId="29" xfId="0" applyFont="1" applyFill="1" applyBorder="1" applyAlignment="1">
      <alignment horizontal="center" vertical="center" wrapText="1"/>
    </xf>
    <xf numFmtId="0" fontId="25" fillId="2" borderId="30" xfId="0" applyFont="1" applyFill="1" applyBorder="1" applyAlignment="1">
      <alignment horizontal="center" vertical="center" wrapText="1"/>
    </xf>
    <xf numFmtId="0" fontId="25" fillId="7" borderId="0" xfId="0" applyFont="1" applyFill="1" applyAlignment="1">
      <alignment horizontal="center" vertical="center" wrapText="1"/>
    </xf>
    <xf numFmtId="0" fontId="28" fillId="2" borderId="29" xfId="0" applyFont="1" applyFill="1" applyBorder="1" applyAlignment="1">
      <alignment horizontal="center" vertical="center" wrapText="1"/>
    </xf>
    <xf numFmtId="0" fontId="28" fillId="2" borderId="31" xfId="0" applyFont="1" applyFill="1" applyBorder="1" applyAlignment="1">
      <alignment horizontal="center" vertical="center" wrapText="1"/>
    </xf>
    <xf numFmtId="0" fontId="28" fillId="2" borderId="30" xfId="0" applyFont="1" applyFill="1" applyBorder="1" applyAlignment="1">
      <alignment horizontal="center" vertical="center" wrapText="1"/>
    </xf>
    <xf numFmtId="0" fontId="23" fillId="5" borderId="24" xfId="0" applyFont="1" applyFill="1" applyBorder="1" applyAlignment="1">
      <alignment horizontal="center" vertical="center" wrapText="1"/>
    </xf>
    <xf numFmtId="0" fontId="23" fillId="5" borderId="25" xfId="0" applyFont="1" applyFill="1" applyBorder="1" applyAlignment="1">
      <alignment horizontal="center" vertical="center" wrapText="1"/>
    </xf>
    <xf numFmtId="0" fontId="23" fillId="5" borderId="26" xfId="0" applyFont="1" applyFill="1" applyBorder="1" applyAlignment="1">
      <alignment horizontal="center" vertical="center" wrapText="1"/>
    </xf>
    <xf numFmtId="0" fontId="23" fillId="5" borderId="27" xfId="0" applyFont="1" applyFill="1" applyBorder="1" applyAlignment="1">
      <alignment horizontal="center" vertical="center" wrapText="1"/>
    </xf>
    <xf numFmtId="0" fontId="23" fillId="5" borderId="14" xfId="0" applyFont="1" applyFill="1" applyBorder="1" applyAlignment="1">
      <alignment horizontal="center" vertical="center" wrapText="1"/>
    </xf>
    <xf numFmtId="0" fontId="23" fillId="5" borderId="28" xfId="0" applyFont="1" applyFill="1" applyBorder="1" applyAlignment="1">
      <alignment horizontal="center" vertical="center" wrapText="1"/>
    </xf>
    <xf numFmtId="0" fontId="23" fillId="5" borderId="0" xfId="0" applyFont="1" applyFill="1" applyAlignment="1">
      <alignment horizontal="left" vertical="center" wrapText="1"/>
    </xf>
    <xf numFmtId="0" fontId="23" fillId="2" borderId="29" xfId="0" applyFont="1" applyFill="1" applyBorder="1" applyAlignment="1">
      <alignment horizontal="center" vertical="center" wrapText="1"/>
    </xf>
    <xf numFmtId="0" fontId="23" fillId="2" borderId="31" xfId="0" applyFont="1" applyFill="1" applyBorder="1" applyAlignment="1">
      <alignment horizontal="center" vertical="center" wrapText="1"/>
    </xf>
    <xf numFmtId="0" fontId="23" fillId="2" borderId="30" xfId="0" applyFont="1" applyFill="1" applyBorder="1" applyAlignment="1">
      <alignment horizontal="center" vertical="center" wrapText="1"/>
    </xf>
    <xf numFmtId="0" fontId="23" fillId="5" borderId="0" xfId="0" applyFont="1" applyFill="1" applyAlignment="1">
      <alignment horizontal="center" vertical="top" wrapText="1"/>
    </xf>
    <xf numFmtId="0" fontId="23" fillId="2" borderId="24" xfId="0" applyFont="1" applyFill="1" applyBorder="1" applyAlignment="1">
      <alignment horizontal="center" vertical="center" wrapText="1"/>
    </xf>
    <xf numFmtId="0" fontId="23" fillId="2" borderId="25" xfId="0" applyFont="1" applyFill="1" applyBorder="1" applyAlignment="1">
      <alignment horizontal="center" vertical="center" wrapText="1"/>
    </xf>
    <xf numFmtId="0" fontId="23" fillId="2" borderId="26" xfId="0" applyFont="1" applyFill="1" applyBorder="1" applyAlignment="1">
      <alignment horizontal="center" vertical="center" wrapText="1"/>
    </xf>
    <xf numFmtId="0" fontId="23" fillId="2" borderId="27" xfId="0" applyFont="1" applyFill="1" applyBorder="1" applyAlignment="1">
      <alignment horizontal="center" vertical="center" wrapText="1"/>
    </xf>
    <xf numFmtId="0" fontId="23" fillId="2" borderId="14" xfId="0" applyFont="1" applyFill="1" applyBorder="1" applyAlignment="1">
      <alignment horizontal="center" vertical="center" wrapText="1"/>
    </xf>
    <xf numFmtId="0" fontId="23" fillId="2" borderId="28" xfId="0" applyFont="1" applyFill="1" applyBorder="1" applyAlignment="1">
      <alignment horizontal="center" vertical="center" wrapText="1"/>
    </xf>
    <xf numFmtId="0" fontId="28" fillId="2" borderId="29" xfId="0" applyFont="1" applyFill="1" applyBorder="1" applyAlignment="1">
      <alignment horizontal="center" wrapText="1"/>
    </xf>
    <xf numFmtId="0" fontId="28" fillId="2" borderId="30" xfId="0" applyFont="1" applyFill="1" applyBorder="1" applyAlignment="1">
      <alignment horizontal="center" wrapText="1"/>
    </xf>
    <xf numFmtId="0" fontId="23" fillId="7" borderId="0" xfId="0" applyFont="1" applyFill="1" applyAlignment="1">
      <alignment horizontal="left" vertical="center" wrapText="1"/>
    </xf>
    <xf numFmtId="0" fontId="23" fillId="5" borderId="24" xfId="0" applyFont="1" applyFill="1" applyBorder="1" applyAlignment="1">
      <alignment horizontal="left" vertical="center" wrapText="1"/>
    </xf>
    <xf numFmtId="0" fontId="23" fillId="5" borderId="25" xfId="0" applyFont="1" applyFill="1" applyBorder="1" applyAlignment="1">
      <alignment horizontal="left" vertical="center" wrapText="1"/>
    </xf>
    <xf numFmtId="0" fontId="23" fillId="5" borderId="26" xfId="0" applyFont="1" applyFill="1" applyBorder="1" applyAlignment="1">
      <alignment horizontal="left" vertical="center" wrapText="1"/>
    </xf>
    <xf numFmtId="0" fontId="23" fillId="5" borderId="32" xfId="0" applyFont="1" applyFill="1" applyBorder="1" applyAlignment="1">
      <alignment horizontal="left" vertical="center" wrapText="1"/>
    </xf>
    <xf numFmtId="0" fontId="23" fillId="5" borderId="33" xfId="0" applyFont="1" applyFill="1" applyBorder="1" applyAlignment="1">
      <alignment horizontal="left" vertical="center" wrapText="1"/>
    </xf>
    <xf numFmtId="0" fontId="23" fillId="5" borderId="27" xfId="0" applyFont="1" applyFill="1" applyBorder="1" applyAlignment="1">
      <alignment horizontal="left" vertical="center" wrapText="1"/>
    </xf>
    <xf numFmtId="0" fontId="23" fillId="5" borderId="14" xfId="0" applyFont="1" applyFill="1" applyBorder="1" applyAlignment="1">
      <alignment horizontal="left" vertical="center" wrapText="1"/>
    </xf>
    <xf numFmtId="0" fontId="23" fillId="5" borderId="28" xfId="0" applyFont="1" applyFill="1" applyBorder="1" applyAlignment="1">
      <alignment horizontal="left" vertical="center" wrapText="1"/>
    </xf>
    <xf numFmtId="0" fontId="28" fillId="2" borderId="29" xfId="0" applyFont="1" applyFill="1" applyBorder="1" applyAlignment="1">
      <alignment horizontal="center" vertical="center"/>
    </xf>
    <xf numFmtId="0" fontId="28" fillId="2" borderId="30" xfId="0" applyFont="1" applyFill="1" applyBorder="1" applyAlignment="1">
      <alignment horizontal="center" vertical="center"/>
    </xf>
    <xf numFmtId="0" fontId="23" fillId="0" borderId="0" xfId="0" applyFont="1" applyAlignment="1">
      <alignment horizontal="left" vertical="center" wrapText="1"/>
    </xf>
    <xf numFmtId="0" fontId="29" fillId="5" borderId="0" xfId="0" applyFont="1" applyFill="1" applyAlignment="1">
      <alignment horizontal="left" vertical="center" wrapText="1"/>
    </xf>
  </cellXfs>
  <cellStyles count="386">
    <cellStyle name="Followed Hyperlink" xfId="37" builtinId="9" hidden="1"/>
    <cellStyle name="Followed Hyperlink" xfId="39" builtinId="9" hidden="1"/>
    <cellStyle name="Followed Hyperlink" xfId="41" builtinId="9" hidden="1"/>
    <cellStyle name="Followed Hyperlink" xfId="43" builtinId="9" hidden="1"/>
    <cellStyle name="Followed Hyperlink" xfId="45" builtinId="9" hidden="1"/>
    <cellStyle name="Followed Hyperlink" xfId="47" builtinId="9" hidden="1"/>
    <cellStyle name="Followed Hyperlink" xfId="49" builtinId="9" hidden="1"/>
    <cellStyle name="Followed Hyperlink" xfId="51" builtinId="9" hidden="1"/>
    <cellStyle name="Followed Hyperlink" xfId="53" builtinId="9" hidden="1"/>
    <cellStyle name="Followed Hyperlink" xfId="55" builtinId="9" hidden="1"/>
    <cellStyle name="Followed Hyperlink" xfId="57" builtinId="9" hidden="1"/>
    <cellStyle name="Followed Hyperlink" xfId="59" builtinId="9" hidden="1"/>
    <cellStyle name="Followed Hyperlink" xfId="61" builtinId="9" hidden="1"/>
    <cellStyle name="Followed Hyperlink" xfId="63" builtinId="9" hidden="1"/>
    <cellStyle name="Followed Hyperlink" xfId="65" builtinId="9" hidden="1"/>
    <cellStyle name="Followed Hyperlink" xfId="67" builtinId="9" hidden="1"/>
    <cellStyle name="Followed Hyperlink" xfId="69" builtinId="9" hidden="1"/>
    <cellStyle name="Followed Hyperlink" xfId="71" builtinId="9" hidden="1"/>
    <cellStyle name="Followed Hyperlink" xfId="73" builtinId="9" hidden="1"/>
    <cellStyle name="Followed Hyperlink" xfId="75" builtinId="9" hidden="1"/>
    <cellStyle name="Followed Hyperlink" xfId="77" builtinId="9" hidden="1"/>
    <cellStyle name="Followed Hyperlink" xfId="79" builtinId="9" hidden="1"/>
    <cellStyle name="Followed Hyperlink" xfId="81" builtinId="9" hidden="1"/>
    <cellStyle name="Followed Hyperlink" xfId="83" builtinId="9" hidden="1"/>
    <cellStyle name="Followed Hyperlink" xfId="85" builtinId="9" hidden="1"/>
    <cellStyle name="Followed Hyperlink" xfId="87" builtinId="9" hidden="1"/>
    <cellStyle name="Followed Hyperlink" xfId="89" builtinId="9" hidden="1"/>
    <cellStyle name="Followed Hyperlink" xfId="91" builtinId="9" hidden="1"/>
    <cellStyle name="Followed Hyperlink" xfId="93" builtinId="9" hidden="1"/>
    <cellStyle name="Followed Hyperlink" xfId="95" builtinId="9" hidden="1"/>
    <cellStyle name="Followed Hyperlink" xfId="97" builtinId="9" hidden="1"/>
    <cellStyle name="Followed Hyperlink" xfId="99" builtinId="9" hidden="1"/>
    <cellStyle name="Followed Hyperlink" xfId="101" builtinId="9" hidden="1"/>
    <cellStyle name="Followed Hyperlink" xfId="103" builtinId="9" hidden="1"/>
    <cellStyle name="Followed Hyperlink" xfId="105" builtinId="9" hidden="1"/>
    <cellStyle name="Followed Hyperlink" xfId="107" builtinId="9" hidden="1"/>
    <cellStyle name="Followed Hyperlink" xfId="109" builtinId="9" hidden="1"/>
    <cellStyle name="Followed Hyperlink" xfId="111" builtinId="9" hidden="1"/>
    <cellStyle name="Followed Hyperlink" xfId="113" builtinId="9" hidden="1"/>
    <cellStyle name="Followed Hyperlink" xfId="115" builtinId="9" hidden="1"/>
    <cellStyle name="Followed Hyperlink" xfId="117" builtinId="9" hidden="1"/>
    <cellStyle name="Followed Hyperlink" xfId="119" builtinId="9" hidden="1"/>
    <cellStyle name="Followed Hyperlink" xfId="121" builtinId="9" hidden="1"/>
    <cellStyle name="Followed Hyperlink" xfId="123" builtinId="9" hidden="1"/>
    <cellStyle name="Followed Hyperlink" xfId="125" builtinId="9" hidden="1"/>
    <cellStyle name="Followed Hyperlink" xfId="127" builtinId="9" hidden="1"/>
    <cellStyle name="Followed Hyperlink" xfId="129" builtinId="9" hidden="1"/>
    <cellStyle name="Followed Hyperlink" xfId="131" builtinId="9" hidden="1"/>
    <cellStyle name="Followed Hyperlink" xfId="133" builtinId="9" hidden="1"/>
    <cellStyle name="Followed Hyperlink" xfId="135" builtinId="9" hidden="1"/>
    <cellStyle name="Followed Hyperlink" xfId="137" builtinId="9" hidden="1"/>
    <cellStyle name="Followed Hyperlink" xfId="139" builtinId="9" hidden="1"/>
    <cellStyle name="Followed Hyperlink" xfId="141" builtinId="9" hidden="1"/>
    <cellStyle name="Followed Hyperlink" xfId="143" builtinId="9" hidden="1"/>
    <cellStyle name="Followed Hyperlink" xfId="145" builtinId="9" hidden="1"/>
    <cellStyle name="Followed Hyperlink" xfId="147" builtinId="9" hidden="1"/>
    <cellStyle name="Followed Hyperlink" xfId="149" builtinId="9" hidden="1"/>
    <cellStyle name="Followed Hyperlink" xfId="151" builtinId="9" hidden="1"/>
    <cellStyle name="Followed Hyperlink" xfId="153" builtinId="9" hidden="1"/>
    <cellStyle name="Followed Hyperlink" xfId="155" builtinId="9" hidden="1"/>
    <cellStyle name="Followed Hyperlink" xfId="157" builtinId="9" hidden="1"/>
    <cellStyle name="Followed Hyperlink" xfId="159" builtinId="9" hidden="1"/>
    <cellStyle name="Followed Hyperlink" xfId="161" builtinId="9" hidden="1"/>
    <cellStyle name="Followed Hyperlink" xfId="163" builtinId="9" hidden="1"/>
    <cellStyle name="Followed Hyperlink" xfId="165" builtinId="9" hidden="1"/>
    <cellStyle name="Followed Hyperlink" xfId="167" builtinId="9" hidden="1"/>
    <cellStyle name="Followed Hyperlink" xfId="169" builtinId="9" hidden="1"/>
    <cellStyle name="Followed Hyperlink" xfId="171" builtinId="9" hidden="1"/>
    <cellStyle name="Followed Hyperlink" xfId="173" builtinId="9" hidden="1"/>
    <cellStyle name="Followed Hyperlink" xfId="175" builtinId="9" hidden="1"/>
    <cellStyle name="Followed Hyperlink" xfId="177" builtinId="9" hidden="1"/>
    <cellStyle name="Followed Hyperlink" xfId="179" builtinId="9" hidden="1"/>
    <cellStyle name="Followed Hyperlink" xfId="181" builtinId="9" hidden="1"/>
    <cellStyle name="Followed Hyperlink" xfId="183" builtinId="9" hidden="1"/>
    <cellStyle name="Followed Hyperlink" xfId="185" builtinId="9" hidden="1"/>
    <cellStyle name="Followed Hyperlink" xfId="187" builtinId="9" hidden="1"/>
    <cellStyle name="Followed Hyperlink" xfId="189" builtinId="9" hidden="1"/>
    <cellStyle name="Followed Hyperlink" xfId="191" builtinId="9" hidden="1"/>
    <cellStyle name="Followed Hyperlink" xfId="193" builtinId="9" hidden="1"/>
    <cellStyle name="Followed Hyperlink" xfId="195" builtinId="9" hidden="1"/>
    <cellStyle name="Followed Hyperlink" xfId="197" builtinId="9" hidden="1"/>
    <cellStyle name="Followed Hyperlink" xfId="199" builtinId="9" hidden="1"/>
    <cellStyle name="Followed Hyperlink" xfId="201" builtinId="9" hidden="1"/>
    <cellStyle name="Followed Hyperlink" xfId="203" builtinId="9" hidden="1"/>
    <cellStyle name="Followed Hyperlink" xfId="205" builtinId="9" hidden="1"/>
    <cellStyle name="Followed Hyperlink" xfId="207" builtinId="9" hidden="1"/>
    <cellStyle name="Followed Hyperlink" xfId="209" builtinId="9" hidden="1"/>
    <cellStyle name="Followed Hyperlink" xfId="211" builtinId="9" hidden="1"/>
    <cellStyle name="Followed Hyperlink" xfId="213" builtinId="9" hidden="1"/>
    <cellStyle name="Followed Hyperlink" xfId="215" builtinId="9" hidden="1"/>
    <cellStyle name="Followed Hyperlink" xfId="217" builtinId="9" hidden="1"/>
    <cellStyle name="Followed Hyperlink" xfId="219" builtinId="9" hidden="1"/>
    <cellStyle name="Followed Hyperlink" xfId="221" builtinId="9" hidden="1"/>
    <cellStyle name="Followed Hyperlink" xfId="223" builtinId="9" hidden="1"/>
    <cellStyle name="Followed Hyperlink" xfId="225" builtinId="9" hidden="1"/>
    <cellStyle name="Followed Hyperlink" xfId="227" builtinId="9" hidden="1"/>
    <cellStyle name="Followed Hyperlink" xfId="229" builtinId="9" hidden="1"/>
    <cellStyle name="Followed Hyperlink" xfId="231" builtinId="9" hidden="1"/>
    <cellStyle name="Followed Hyperlink" xfId="233" builtinId="9" hidden="1"/>
    <cellStyle name="Followed Hyperlink" xfId="235" builtinId="9" hidden="1"/>
    <cellStyle name="Followed Hyperlink" xfId="237" builtinId="9" hidden="1"/>
    <cellStyle name="Followed Hyperlink" xfId="239" builtinId="9" hidden="1"/>
    <cellStyle name="Followed Hyperlink" xfId="241" builtinId="9" hidden="1"/>
    <cellStyle name="Followed Hyperlink" xfId="243" builtinId="9" hidden="1"/>
    <cellStyle name="Followed Hyperlink" xfId="245" builtinId="9" hidden="1"/>
    <cellStyle name="Followed Hyperlink" xfId="247" builtinId="9" hidden="1"/>
    <cellStyle name="Followed Hyperlink" xfId="249" builtinId="9" hidden="1"/>
    <cellStyle name="Followed Hyperlink" xfId="251" builtinId="9" hidden="1"/>
    <cellStyle name="Followed Hyperlink" xfId="253" builtinId="9" hidden="1"/>
    <cellStyle name="Followed Hyperlink" xfId="255" builtinId="9" hidden="1"/>
    <cellStyle name="Followed Hyperlink" xfId="257" builtinId="9" hidden="1"/>
    <cellStyle name="Followed Hyperlink" xfId="259" builtinId="9" hidden="1"/>
    <cellStyle name="Followed Hyperlink" xfId="261" builtinId="9" hidden="1"/>
    <cellStyle name="Followed Hyperlink" xfId="263" builtinId="9" hidden="1"/>
    <cellStyle name="Followed Hyperlink" xfId="265" builtinId="9" hidden="1"/>
    <cellStyle name="Followed Hyperlink" xfId="267" builtinId="9" hidden="1"/>
    <cellStyle name="Followed Hyperlink" xfId="269" builtinId="9" hidden="1"/>
    <cellStyle name="Followed Hyperlink" xfId="271" builtinId="9" hidden="1"/>
    <cellStyle name="Followed Hyperlink" xfId="273" builtinId="9" hidden="1"/>
    <cellStyle name="Followed Hyperlink" xfId="275" builtinId="9" hidden="1"/>
    <cellStyle name="Followed Hyperlink" xfId="277" builtinId="9" hidden="1"/>
    <cellStyle name="Followed Hyperlink" xfId="279" builtinId="9" hidden="1"/>
    <cellStyle name="Followed Hyperlink" xfId="281" builtinId="9" hidden="1"/>
    <cellStyle name="Followed Hyperlink" xfId="283" builtinId="9" hidden="1"/>
    <cellStyle name="Followed Hyperlink" xfId="285" builtinId="9" hidden="1"/>
    <cellStyle name="Followed Hyperlink" xfId="287" builtinId="9" hidden="1"/>
    <cellStyle name="Followed Hyperlink" xfId="289" builtinId="9" hidden="1"/>
    <cellStyle name="Followed Hyperlink" xfId="291" builtinId="9" hidden="1"/>
    <cellStyle name="Followed Hyperlink" xfId="293" builtinId="9" hidden="1"/>
    <cellStyle name="Followed Hyperlink" xfId="295" builtinId="9" hidden="1"/>
    <cellStyle name="Followed Hyperlink" xfId="297" builtinId="9" hidden="1"/>
    <cellStyle name="Followed Hyperlink" xfId="299" builtinId="9" hidden="1"/>
    <cellStyle name="Followed Hyperlink" xfId="301" builtinId="9" hidden="1"/>
    <cellStyle name="Followed Hyperlink" xfId="303" builtinId="9" hidden="1"/>
    <cellStyle name="Followed Hyperlink" xfId="305" builtinId="9" hidden="1"/>
    <cellStyle name="Followed Hyperlink" xfId="307" builtinId="9" hidden="1"/>
    <cellStyle name="Followed Hyperlink" xfId="309" builtinId="9" hidden="1"/>
    <cellStyle name="Followed Hyperlink" xfId="311" builtinId="9" hidden="1"/>
    <cellStyle name="Followed Hyperlink" xfId="313" builtinId="9" hidden="1"/>
    <cellStyle name="Followed Hyperlink" xfId="315" builtinId="9" hidden="1"/>
    <cellStyle name="Followed Hyperlink" xfId="317" builtinId="9" hidden="1"/>
    <cellStyle name="Followed Hyperlink" xfId="319" builtinId="9" hidden="1"/>
    <cellStyle name="Followed Hyperlink" xfId="321" builtinId="9" hidden="1"/>
    <cellStyle name="Followed Hyperlink" xfId="323" builtinId="9" hidden="1"/>
    <cellStyle name="Followed Hyperlink" xfId="325" builtinId="9" hidden="1"/>
    <cellStyle name="Followed Hyperlink" xfId="327" builtinId="9" hidden="1"/>
    <cellStyle name="Followed Hyperlink" xfId="329" builtinId="9" hidden="1"/>
    <cellStyle name="Followed Hyperlink" xfId="331" builtinId="9" hidden="1"/>
    <cellStyle name="Followed Hyperlink" xfId="333" builtinId="9" hidden="1"/>
    <cellStyle name="Followed Hyperlink" xfId="335" builtinId="9" hidden="1"/>
    <cellStyle name="Followed Hyperlink" xfId="337" builtinId="9" hidden="1"/>
    <cellStyle name="Followed Hyperlink" xfId="339" builtinId="9" hidden="1"/>
    <cellStyle name="Followed Hyperlink" xfId="341" builtinId="9" hidden="1"/>
    <cellStyle name="Followed Hyperlink" xfId="343" builtinId="9" hidden="1"/>
    <cellStyle name="Followed Hyperlink" xfId="345" builtinId="9" hidden="1"/>
    <cellStyle name="Followed Hyperlink" xfId="347" builtinId="9" hidden="1"/>
    <cellStyle name="Followed Hyperlink" xfId="349" builtinId="9" hidden="1"/>
    <cellStyle name="Followed Hyperlink" xfId="351" builtinId="9" hidden="1"/>
    <cellStyle name="Followed Hyperlink" xfId="353" builtinId="9" hidden="1"/>
    <cellStyle name="Followed Hyperlink" xfId="355" builtinId="9" hidden="1"/>
    <cellStyle name="Followed Hyperlink" xfId="357" builtinId="9" hidden="1"/>
    <cellStyle name="Followed Hyperlink" xfId="359" builtinId="9" hidden="1"/>
    <cellStyle name="Followed Hyperlink" xfId="361" builtinId="9" hidden="1"/>
    <cellStyle name="Followed Hyperlink" xfId="363" builtinId="9" hidden="1"/>
    <cellStyle name="Followed Hyperlink" xfId="365" builtinId="9" hidden="1"/>
    <cellStyle name="Followed Hyperlink" xfId="367" builtinId="9" hidden="1"/>
    <cellStyle name="Followed Hyperlink" xfId="369" builtinId="9" hidden="1"/>
    <cellStyle name="Followed Hyperlink" xfId="371" builtinId="9" hidden="1"/>
    <cellStyle name="Followed Hyperlink" xfId="373" builtinId="9" hidden="1"/>
    <cellStyle name="Followed Hyperlink" xfId="375" builtinId="9" hidden="1"/>
    <cellStyle name="Followed Hyperlink" xfId="377" builtinId="9" hidden="1"/>
    <cellStyle name="Followed Hyperlink" xfId="379" builtinId="9" hidden="1"/>
    <cellStyle name="Followed Hyperlink" xfId="381" builtinId="9" hidden="1"/>
    <cellStyle name="Followed Hyperlink" xfId="383" builtinId="9" hidden="1"/>
    <cellStyle name="Followed Hyperlink" xfId="385" builtinId="9" hidden="1"/>
    <cellStyle name="Followed Hyperlink" xfId="384" builtinId="9" hidden="1"/>
    <cellStyle name="Followed Hyperlink" xfId="382" builtinId="9" hidden="1"/>
    <cellStyle name="Followed Hyperlink" xfId="380" builtinId="9" hidden="1"/>
    <cellStyle name="Followed Hyperlink" xfId="378" builtinId="9" hidden="1"/>
    <cellStyle name="Followed Hyperlink" xfId="376" builtinId="9" hidden="1"/>
    <cellStyle name="Followed Hyperlink" xfId="374" builtinId="9" hidden="1"/>
    <cellStyle name="Followed Hyperlink" xfId="372" builtinId="9" hidden="1"/>
    <cellStyle name="Followed Hyperlink" xfId="370" builtinId="9" hidden="1"/>
    <cellStyle name="Followed Hyperlink" xfId="368" builtinId="9" hidden="1"/>
    <cellStyle name="Followed Hyperlink" xfId="366" builtinId="9" hidden="1"/>
    <cellStyle name="Followed Hyperlink" xfId="364" builtinId="9" hidden="1"/>
    <cellStyle name="Followed Hyperlink" xfId="362" builtinId="9" hidden="1"/>
    <cellStyle name="Followed Hyperlink" xfId="360" builtinId="9" hidden="1"/>
    <cellStyle name="Followed Hyperlink" xfId="358" builtinId="9" hidden="1"/>
    <cellStyle name="Followed Hyperlink" xfId="356" builtinId="9" hidden="1"/>
    <cellStyle name="Followed Hyperlink" xfId="354" builtinId="9" hidden="1"/>
    <cellStyle name="Followed Hyperlink" xfId="352" builtinId="9" hidden="1"/>
    <cellStyle name="Followed Hyperlink" xfId="350" builtinId="9" hidden="1"/>
    <cellStyle name="Followed Hyperlink" xfId="348" builtinId="9" hidden="1"/>
    <cellStyle name="Followed Hyperlink" xfId="346" builtinId="9" hidden="1"/>
    <cellStyle name="Followed Hyperlink" xfId="344" builtinId="9" hidden="1"/>
    <cellStyle name="Followed Hyperlink" xfId="342" builtinId="9" hidden="1"/>
    <cellStyle name="Followed Hyperlink" xfId="340" builtinId="9" hidden="1"/>
    <cellStyle name="Followed Hyperlink" xfId="338" builtinId="9" hidden="1"/>
    <cellStyle name="Followed Hyperlink" xfId="336" builtinId="9" hidden="1"/>
    <cellStyle name="Followed Hyperlink" xfId="334" builtinId="9" hidden="1"/>
    <cellStyle name="Followed Hyperlink" xfId="332" builtinId="9" hidden="1"/>
    <cellStyle name="Followed Hyperlink" xfId="330" builtinId="9" hidden="1"/>
    <cellStyle name="Followed Hyperlink" xfId="328" builtinId="9" hidden="1"/>
    <cellStyle name="Followed Hyperlink" xfId="326" builtinId="9" hidden="1"/>
    <cellStyle name="Followed Hyperlink" xfId="324" builtinId="9" hidden="1"/>
    <cellStyle name="Followed Hyperlink" xfId="322" builtinId="9" hidden="1"/>
    <cellStyle name="Followed Hyperlink" xfId="320" builtinId="9" hidden="1"/>
    <cellStyle name="Followed Hyperlink" xfId="318" builtinId="9" hidden="1"/>
    <cellStyle name="Followed Hyperlink" xfId="316" builtinId="9" hidden="1"/>
    <cellStyle name="Followed Hyperlink" xfId="314" builtinId="9" hidden="1"/>
    <cellStyle name="Followed Hyperlink" xfId="312" builtinId="9" hidden="1"/>
    <cellStyle name="Followed Hyperlink" xfId="310" builtinId="9" hidden="1"/>
    <cellStyle name="Followed Hyperlink" xfId="308" builtinId="9" hidden="1"/>
    <cellStyle name="Followed Hyperlink" xfId="306" builtinId="9" hidden="1"/>
    <cellStyle name="Followed Hyperlink" xfId="304" builtinId="9" hidden="1"/>
    <cellStyle name="Followed Hyperlink" xfId="302" builtinId="9" hidden="1"/>
    <cellStyle name="Followed Hyperlink" xfId="300" builtinId="9" hidden="1"/>
    <cellStyle name="Followed Hyperlink" xfId="298" builtinId="9" hidden="1"/>
    <cellStyle name="Followed Hyperlink" xfId="296" builtinId="9" hidden="1"/>
    <cellStyle name="Followed Hyperlink" xfId="294" builtinId="9" hidden="1"/>
    <cellStyle name="Followed Hyperlink" xfId="292" builtinId="9" hidden="1"/>
    <cellStyle name="Followed Hyperlink" xfId="290" builtinId="9" hidden="1"/>
    <cellStyle name="Followed Hyperlink" xfId="288" builtinId="9" hidden="1"/>
    <cellStyle name="Followed Hyperlink" xfId="286" builtinId="9" hidden="1"/>
    <cellStyle name="Followed Hyperlink" xfId="284" builtinId="9" hidden="1"/>
    <cellStyle name="Followed Hyperlink" xfId="282" builtinId="9" hidden="1"/>
    <cellStyle name="Followed Hyperlink" xfId="280" builtinId="9" hidden="1"/>
    <cellStyle name="Followed Hyperlink" xfId="278" builtinId="9" hidden="1"/>
    <cellStyle name="Followed Hyperlink" xfId="276" builtinId="9" hidden="1"/>
    <cellStyle name="Followed Hyperlink" xfId="274" builtinId="9" hidden="1"/>
    <cellStyle name="Followed Hyperlink" xfId="272" builtinId="9" hidden="1"/>
    <cellStyle name="Followed Hyperlink" xfId="270" builtinId="9" hidden="1"/>
    <cellStyle name="Followed Hyperlink" xfId="268" builtinId="9" hidden="1"/>
    <cellStyle name="Followed Hyperlink" xfId="266" builtinId="9" hidden="1"/>
    <cellStyle name="Followed Hyperlink" xfId="264" builtinId="9" hidden="1"/>
    <cellStyle name="Followed Hyperlink" xfId="262" builtinId="9" hidden="1"/>
    <cellStyle name="Followed Hyperlink" xfId="260" builtinId="9" hidden="1"/>
    <cellStyle name="Followed Hyperlink" xfId="258" builtinId="9" hidden="1"/>
    <cellStyle name="Followed Hyperlink" xfId="256" builtinId="9" hidden="1"/>
    <cellStyle name="Followed Hyperlink" xfId="254" builtinId="9" hidden="1"/>
    <cellStyle name="Followed Hyperlink" xfId="252" builtinId="9" hidden="1"/>
    <cellStyle name="Followed Hyperlink" xfId="250" builtinId="9" hidden="1"/>
    <cellStyle name="Followed Hyperlink" xfId="248" builtinId="9" hidden="1"/>
    <cellStyle name="Followed Hyperlink" xfId="246" builtinId="9" hidden="1"/>
    <cellStyle name="Followed Hyperlink" xfId="244" builtinId="9" hidden="1"/>
    <cellStyle name="Followed Hyperlink" xfId="242" builtinId="9" hidden="1"/>
    <cellStyle name="Followed Hyperlink" xfId="240" builtinId="9" hidden="1"/>
    <cellStyle name="Followed Hyperlink" xfId="238" builtinId="9" hidden="1"/>
    <cellStyle name="Followed Hyperlink" xfId="236" builtinId="9" hidden="1"/>
    <cellStyle name="Followed Hyperlink" xfId="234" builtinId="9" hidden="1"/>
    <cellStyle name="Followed Hyperlink" xfId="232" builtinId="9" hidden="1"/>
    <cellStyle name="Followed Hyperlink" xfId="230" builtinId="9" hidden="1"/>
    <cellStyle name="Followed Hyperlink" xfId="228" builtinId="9" hidden="1"/>
    <cellStyle name="Followed Hyperlink" xfId="226" builtinId="9" hidden="1"/>
    <cellStyle name="Followed Hyperlink" xfId="224" builtinId="9" hidden="1"/>
    <cellStyle name="Followed Hyperlink" xfId="222" builtinId="9" hidden="1"/>
    <cellStyle name="Followed Hyperlink" xfId="220" builtinId="9" hidden="1"/>
    <cellStyle name="Followed Hyperlink" xfId="218" builtinId="9" hidden="1"/>
    <cellStyle name="Followed Hyperlink" xfId="216" builtinId="9" hidden="1"/>
    <cellStyle name="Followed Hyperlink" xfId="214" builtinId="9" hidden="1"/>
    <cellStyle name="Followed Hyperlink" xfId="212" builtinId="9" hidden="1"/>
    <cellStyle name="Followed Hyperlink" xfId="210" builtinId="9" hidden="1"/>
    <cellStyle name="Followed Hyperlink" xfId="208" builtinId="9" hidden="1"/>
    <cellStyle name="Followed Hyperlink" xfId="206" builtinId="9" hidden="1"/>
    <cellStyle name="Followed Hyperlink" xfId="204" builtinId="9" hidden="1"/>
    <cellStyle name="Followed Hyperlink" xfId="202" builtinId="9" hidden="1"/>
    <cellStyle name="Followed Hyperlink" xfId="200" builtinId="9" hidden="1"/>
    <cellStyle name="Followed Hyperlink" xfId="198" builtinId="9" hidden="1"/>
    <cellStyle name="Followed Hyperlink" xfId="196" builtinId="9" hidden="1"/>
    <cellStyle name="Followed Hyperlink" xfId="194" builtinId="9" hidden="1"/>
    <cellStyle name="Followed Hyperlink" xfId="192" builtinId="9" hidden="1"/>
    <cellStyle name="Followed Hyperlink" xfId="190" builtinId="9" hidden="1"/>
    <cellStyle name="Followed Hyperlink" xfId="188" builtinId="9" hidden="1"/>
    <cellStyle name="Followed Hyperlink" xfId="186" builtinId="9" hidden="1"/>
    <cellStyle name="Followed Hyperlink" xfId="184" builtinId="9" hidden="1"/>
    <cellStyle name="Followed Hyperlink" xfId="182" builtinId="9" hidden="1"/>
    <cellStyle name="Followed Hyperlink" xfId="180" builtinId="9" hidden="1"/>
    <cellStyle name="Followed Hyperlink" xfId="178" builtinId="9" hidden="1"/>
    <cellStyle name="Followed Hyperlink" xfId="176" builtinId="9" hidden="1"/>
    <cellStyle name="Followed Hyperlink" xfId="174" builtinId="9" hidden="1"/>
    <cellStyle name="Followed Hyperlink" xfId="172" builtinId="9" hidden="1"/>
    <cellStyle name="Followed Hyperlink" xfId="170" builtinId="9" hidden="1"/>
    <cellStyle name="Followed Hyperlink" xfId="168" builtinId="9" hidden="1"/>
    <cellStyle name="Followed Hyperlink" xfId="166" builtinId="9" hidden="1"/>
    <cellStyle name="Followed Hyperlink" xfId="164" builtinId="9" hidden="1"/>
    <cellStyle name="Followed Hyperlink" xfId="162" builtinId="9" hidden="1"/>
    <cellStyle name="Followed Hyperlink" xfId="160" builtinId="9" hidden="1"/>
    <cellStyle name="Followed Hyperlink" xfId="158" builtinId="9" hidden="1"/>
    <cellStyle name="Followed Hyperlink" xfId="156" builtinId="9" hidden="1"/>
    <cellStyle name="Followed Hyperlink" xfId="154" builtinId="9" hidden="1"/>
    <cellStyle name="Followed Hyperlink" xfId="152" builtinId="9" hidden="1"/>
    <cellStyle name="Followed Hyperlink" xfId="150" builtinId="9" hidden="1"/>
    <cellStyle name="Followed Hyperlink" xfId="148" builtinId="9" hidden="1"/>
    <cellStyle name="Followed Hyperlink" xfId="146" builtinId="9" hidden="1"/>
    <cellStyle name="Followed Hyperlink" xfId="144" builtinId="9" hidden="1"/>
    <cellStyle name="Followed Hyperlink" xfId="142" builtinId="9" hidden="1"/>
    <cellStyle name="Followed Hyperlink" xfId="140" builtinId="9" hidden="1"/>
    <cellStyle name="Followed Hyperlink" xfId="138" builtinId="9" hidden="1"/>
    <cellStyle name="Followed Hyperlink" xfId="136" builtinId="9" hidden="1"/>
    <cellStyle name="Followed Hyperlink" xfId="134" builtinId="9" hidden="1"/>
    <cellStyle name="Followed Hyperlink" xfId="132" builtinId="9" hidden="1"/>
    <cellStyle name="Followed Hyperlink" xfId="130" builtinId="9" hidden="1"/>
    <cellStyle name="Followed Hyperlink" xfId="128" builtinId="9" hidden="1"/>
    <cellStyle name="Followed Hyperlink" xfId="126" builtinId="9" hidden="1"/>
    <cellStyle name="Followed Hyperlink" xfId="124" builtinId="9" hidden="1"/>
    <cellStyle name="Followed Hyperlink" xfId="122" builtinId="9" hidden="1"/>
    <cellStyle name="Followed Hyperlink" xfId="120" builtinId="9" hidden="1"/>
    <cellStyle name="Followed Hyperlink" xfId="118" builtinId="9" hidden="1"/>
    <cellStyle name="Followed Hyperlink" xfId="116" builtinId="9" hidden="1"/>
    <cellStyle name="Followed Hyperlink" xfId="114" builtinId="9" hidden="1"/>
    <cellStyle name="Followed Hyperlink" xfId="112" builtinId="9" hidden="1"/>
    <cellStyle name="Followed Hyperlink" xfId="110" builtinId="9" hidden="1"/>
    <cellStyle name="Followed Hyperlink" xfId="108" builtinId="9" hidden="1"/>
    <cellStyle name="Followed Hyperlink" xfId="106" builtinId="9" hidden="1"/>
    <cellStyle name="Followed Hyperlink" xfId="104" builtinId="9" hidden="1"/>
    <cellStyle name="Followed Hyperlink" xfId="102" builtinId="9" hidden="1"/>
    <cellStyle name="Followed Hyperlink" xfId="100" builtinId="9" hidden="1"/>
    <cellStyle name="Followed Hyperlink" xfId="98" builtinId="9" hidden="1"/>
    <cellStyle name="Followed Hyperlink" xfId="96" builtinId="9" hidden="1"/>
    <cellStyle name="Followed Hyperlink" xfId="94" builtinId="9" hidden="1"/>
    <cellStyle name="Followed Hyperlink" xfId="92" builtinId="9" hidden="1"/>
    <cellStyle name="Followed Hyperlink" xfId="90" builtinId="9" hidden="1"/>
    <cellStyle name="Followed Hyperlink" xfId="88" builtinId="9" hidden="1"/>
    <cellStyle name="Followed Hyperlink" xfId="86" builtinId="9" hidden="1"/>
    <cellStyle name="Followed Hyperlink" xfId="84" builtinId="9" hidden="1"/>
    <cellStyle name="Followed Hyperlink" xfId="82" builtinId="9" hidden="1"/>
    <cellStyle name="Followed Hyperlink" xfId="80" builtinId="9" hidden="1"/>
    <cellStyle name="Followed Hyperlink" xfId="78" builtinId="9" hidden="1"/>
    <cellStyle name="Followed Hyperlink" xfId="76" builtinId="9" hidden="1"/>
    <cellStyle name="Followed Hyperlink" xfId="74" builtinId="9" hidden="1"/>
    <cellStyle name="Followed Hyperlink" xfId="72" builtinId="9" hidden="1"/>
    <cellStyle name="Followed Hyperlink" xfId="70" builtinId="9" hidden="1"/>
    <cellStyle name="Followed Hyperlink" xfId="68" builtinId="9" hidden="1"/>
    <cellStyle name="Followed Hyperlink" xfId="66" builtinId="9" hidden="1"/>
    <cellStyle name="Followed Hyperlink" xfId="64" builtinId="9" hidden="1"/>
    <cellStyle name="Followed Hyperlink" xfId="62" builtinId="9" hidden="1"/>
    <cellStyle name="Followed Hyperlink" xfId="60" builtinId="9" hidden="1"/>
    <cellStyle name="Followed Hyperlink" xfId="58" builtinId="9" hidden="1"/>
    <cellStyle name="Followed Hyperlink" xfId="56" builtinId="9" hidden="1"/>
    <cellStyle name="Followed Hyperlink" xfId="54" builtinId="9" hidden="1"/>
    <cellStyle name="Followed Hyperlink" xfId="52" builtinId="9" hidden="1"/>
    <cellStyle name="Followed Hyperlink" xfId="50" builtinId="9" hidden="1"/>
    <cellStyle name="Followed Hyperlink" xfId="48" builtinId="9" hidden="1"/>
    <cellStyle name="Followed Hyperlink" xfId="46" builtinId="9" hidden="1"/>
    <cellStyle name="Followed Hyperlink" xfId="44" builtinId="9" hidden="1"/>
    <cellStyle name="Followed Hyperlink" xfId="42" builtinId="9" hidden="1"/>
    <cellStyle name="Followed Hyperlink" xfId="40" builtinId="9" hidden="1"/>
    <cellStyle name="Followed Hyperlink" xfId="38" builtinId="9" hidden="1"/>
    <cellStyle name="Followed Hyperlink" xfId="36" builtinId="9" hidden="1"/>
    <cellStyle name="Followed Hyperlink" xfId="15" builtinId="9" hidden="1"/>
    <cellStyle name="Followed Hyperlink" xfId="16" builtinId="9" hidden="1"/>
    <cellStyle name="Followed Hyperlink" xfId="17" builtinId="9" hidden="1"/>
    <cellStyle name="Followed Hyperlink" xfId="19" builtinId="9" hidden="1"/>
    <cellStyle name="Followed Hyperlink" xfId="20" builtinId="9" hidden="1"/>
    <cellStyle name="Followed Hyperlink" xfId="21" builtinId="9" hidden="1"/>
    <cellStyle name="Followed Hyperlink" xfId="23" builtinId="9" hidden="1"/>
    <cellStyle name="Followed Hyperlink" xfId="24" builtinId="9" hidden="1"/>
    <cellStyle name="Followed Hyperlink" xfId="25" builtinId="9" hidden="1"/>
    <cellStyle name="Followed Hyperlink" xfId="27" builtinId="9" hidden="1"/>
    <cellStyle name="Followed Hyperlink" xfId="28" builtinId="9" hidden="1"/>
    <cellStyle name="Followed Hyperlink" xfId="29" builtinId="9" hidden="1"/>
    <cellStyle name="Followed Hyperlink" xfId="31" builtinId="9" hidden="1"/>
    <cellStyle name="Followed Hyperlink" xfId="32" builtinId="9" hidden="1"/>
    <cellStyle name="Followed Hyperlink" xfId="33" builtinId="9" hidden="1"/>
    <cellStyle name="Followed Hyperlink" xfId="35" builtinId="9" hidden="1"/>
    <cellStyle name="Followed Hyperlink" xfId="34" builtinId="9" hidden="1"/>
    <cellStyle name="Followed Hyperlink" xfId="30" builtinId="9" hidden="1"/>
    <cellStyle name="Followed Hyperlink" xfId="26" builtinId="9" hidden="1"/>
    <cellStyle name="Followed Hyperlink" xfId="22" builtinId="9" hidden="1"/>
    <cellStyle name="Followed Hyperlink" xfId="18" builtinId="9" hidden="1"/>
    <cellStyle name="Followed Hyperlink" xfId="14" builtinId="9" hidden="1"/>
    <cellStyle name="Followed Hyperlink" xfId="8" builtinId="9" hidden="1"/>
    <cellStyle name="Followed Hyperlink" xfId="9" builtinId="9" hidden="1"/>
    <cellStyle name="Followed Hyperlink" xfId="11" builtinId="9" hidden="1"/>
    <cellStyle name="Followed Hyperlink" xfId="12" builtinId="9" hidden="1"/>
    <cellStyle name="Followed Hyperlink" xfId="13" builtinId="9" hidden="1"/>
    <cellStyle name="Followed Hyperlink" xfId="10" builtinId="9" hidden="1"/>
    <cellStyle name="Followed Hyperlink" xfId="6" builtinId="9" hidden="1"/>
    <cellStyle name="Followed Hyperlink" xfId="7" builtinId="9" hidden="1"/>
    <cellStyle name="Followed Hyperlink" xfId="5" builtinId="9" hidden="1"/>
    <cellStyle name="Followed Hyperlink" xfId="2" builtinId="9" hidden="1"/>
    <cellStyle name="Hyperlink" xfId="1" builtinId="8" hidden="1"/>
    <cellStyle name="Normal" xfId="0" builtinId="0"/>
    <cellStyle name="Per cent" xfId="4" builtinId="5"/>
    <cellStyle name="Standard 2" xfId="3" xr:uid="{00000000-0005-0000-0000-000082010000}"/>
  </cellStyles>
  <dxfs count="0"/>
  <tableStyles count="0" defaultTableStyle="TableStyleMedium9" defaultPivotStyle="PivotStyleMedium4"/>
  <colors>
    <mruColors>
      <color rgb="FF094A51"/>
      <color rgb="FF217B5D"/>
      <color rgb="FF3AAE65"/>
      <color rgb="FF98C51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Design">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979BA5-94E6-4340-A879-D684181A3D55}">
  <dimension ref="B2:Z49"/>
  <sheetViews>
    <sheetView topLeftCell="A2" zoomScale="70" zoomScaleNormal="70" workbookViewId="0">
      <selection activeCell="G38" sqref="G38"/>
    </sheetView>
  </sheetViews>
  <sheetFormatPr baseColWidth="10" defaultRowHeight="20" x14ac:dyDescent="0.2"/>
  <cols>
    <col min="1" max="1" width="10.83203125" style="127"/>
    <col min="2" max="2" width="56.83203125" style="127" bestFit="1" customWidth="1"/>
    <col min="3" max="3" width="23.1640625" style="127" bestFit="1" customWidth="1"/>
    <col min="4" max="4" width="3.33203125" style="127" customWidth="1"/>
    <col min="5" max="5" width="23.1640625" style="127" bestFit="1" customWidth="1"/>
    <col min="6" max="6" width="3.33203125" style="127" customWidth="1"/>
    <col min="7" max="7" width="23.6640625" style="127" bestFit="1" customWidth="1"/>
    <col min="8" max="8" width="3.33203125" style="127" customWidth="1"/>
    <col min="9" max="9" width="24.6640625" style="127" bestFit="1" customWidth="1"/>
    <col min="10" max="10" width="3.33203125" style="127" customWidth="1"/>
    <col min="11" max="11" width="24.6640625" style="127" bestFit="1" customWidth="1"/>
    <col min="12" max="12" width="3.33203125" style="127" customWidth="1"/>
    <col min="13" max="13" width="14" style="127" bestFit="1" customWidth="1"/>
    <col min="14" max="14" width="3.33203125" style="127" customWidth="1"/>
    <col min="15" max="15" width="14" style="127" bestFit="1" customWidth="1"/>
    <col min="16" max="16" width="3.33203125" style="127" customWidth="1"/>
    <col min="17" max="17" width="13.33203125" style="127" customWidth="1"/>
    <col min="18" max="18" width="3.33203125" style="127" customWidth="1"/>
    <col min="19" max="19" width="13.33203125" style="127" bestFit="1" customWidth="1"/>
    <col min="20" max="20" width="3.33203125" style="127" customWidth="1"/>
    <col min="21" max="21" width="13.33203125" style="127" bestFit="1" customWidth="1"/>
    <col min="22" max="22" width="3.33203125" style="127" customWidth="1"/>
    <col min="23" max="23" width="13.33203125" style="127" customWidth="1"/>
    <col min="24" max="24" width="3.33203125" style="127" customWidth="1"/>
    <col min="25" max="25" width="13.33203125" style="127" customWidth="1"/>
    <col min="26" max="26" width="10.33203125" style="127" bestFit="1" customWidth="1"/>
    <col min="27" max="16384" width="10.83203125" style="127"/>
  </cols>
  <sheetData>
    <row r="2" spans="2:26" x14ac:dyDescent="0.2">
      <c r="B2" s="128" t="s">
        <v>92</v>
      </c>
    </row>
    <row r="3" spans="2:26" ht="21" customHeight="1" x14ac:dyDescent="0.2">
      <c r="B3" s="209" t="s">
        <v>141</v>
      </c>
    </row>
    <row r="4" spans="2:26" x14ac:dyDescent="0.2">
      <c r="B4" s="210"/>
    </row>
    <row r="6" spans="2:26" ht="21" customHeight="1" x14ac:dyDescent="0.2">
      <c r="B6" s="211" t="s">
        <v>143</v>
      </c>
      <c r="C6" s="211"/>
      <c r="D6" s="211"/>
      <c r="E6" s="211"/>
      <c r="F6" s="211"/>
      <c r="G6" s="211"/>
      <c r="H6" s="211"/>
      <c r="I6" s="211"/>
    </row>
    <row r="7" spans="2:26" ht="21" customHeight="1" x14ac:dyDescent="0.2">
      <c r="B7" s="211"/>
      <c r="C7" s="211"/>
      <c r="D7" s="211"/>
      <c r="E7" s="211"/>
      <c r="F7" s="211"/>
      <c r="G7" s="211"/>
      <c r="H7" s="211"/>
      <c r="I7" s="211"/>
    </row>
    <row r="8" spans="2:26" x14ac:dyDescent="0.2">
      <c r="B8" s="127" t="s">
        <v>93</v>
      </c>
    </row>
    <row r="11" spans="2:26" x14ac:dyDescent="0.2">
      <c r="B11" s="128" t="s">
        <v>94</v>
      </c>
      <c r="C11" s="128" t="s">
        <v>7</v>
      </c>
      <c r="D11" s="128"/>
      <c r="Q11" s="128" t="s">
        <v>95</v>
      </c>
      <c r="R11" s="128"/>
      <c r="W11" s="128" t="s">
        <v>96</v>
      </c>
      <c r="X11" s="128"/>
    </row>
    <row r="12" spans="2:26" s="206" customFormat="1" ht="37" customHeight="1" x14ac:dyDescent="0.15">
      <c r="C12" s="207" t="s">
        <v>97</v>
      </c>
      <c r="E12" s="207" t="s">
        <v>98</v>
      </c>
      <c r="G12" s="207" t="s">
        <v>99</v>
      </c>
      <c r="I12" s="207" t="s">
        <v>144</v>
      </c>
      <c r="K12" s="207" t="s">
        <v>137</v>
      </c>
      <c r="M12" s="207" t="s">
        <v>139</v>
      </c>
      <c r="O12" s="207" t="s">
        <v>140</v>
      </c>
      <c r="Q12" s="207" t="s">
        <v>100</v>
      </c>
      <c r="S12" s="207" t="s">
        <v>101</v>
      </c>
      <c r="U12" s="207" t="s">
        <v>102</v>
      </c>
      <c r="W12" s="207" t="s">
        <v>103</v>
      </c>
      <c r="Y12" s="207" t="s">
        <v>138</v>
      </c>
    </row>
    <row r="13" spans="2:26" x14ac:dyDescent="0.2">
      <c r="B13" s="127" t="s">
        <v>104</v>
      </c>
      <c r="C13" s="129">
        <f>C15+C24+C33+C42</f>
        <v>1</v>
      </c>
      <c r="D13" s="129"/>
      <c r="E13" s="129">
        <f t="shared" ref="E13:Y13" si="0">E15+E24+E33+E42</f>
        <v>0</v>
      </c>
      <c r="F13" s="129"/>
      <c r="G13" s="129">
        <f t="shared" si="0"/>
        <v>0</v>
      </c>
      <c r="H13" s="129"/>
      <c r="I13" s="129">
        <f t="shared" si="0"/>
        <v>0</v>
      </c>
      <c r="J13" s="129"/>
      <c r="K13" s="129">
        <f t="shared" si="0"/>
        <v>0</v>
      </c>
      <c r="L13" s="129"/>
      <c r="M13" s="129">
        <f t="shared" si="0"/>
        <v>0</v>
      </c>
      <c r="N13" s="129"/>
      <c r="O13" s="129">
        <f t="shared" si="0"/>
        <v>0</v>
      </c>
      <c r="P13" s="129"/>
      <c r="Q13" s="129">
        <f t="shared" si="0"/>
        <v>0</v>
      </c>
      <c r="R13" s="129"/>
      <c r="S13" s="129">
        <f t="shared" si="0"/>
        <v>0</v>
      </c>
      <c r="T13" s="129"/>
      <c r="U13" s="129">
        <f t="shared" si="0"/>
        <v>0</v>
      </c>
      <c r="V13" s="129"/>
      <c r="W13" s="129">
        <f t="shared" si="0"/>
        <v>0</v>
      </c>
      <c r="X13" s="129"/>
      <c r="Y13" s="129">
        <f t="shared" si="0"/>
        <v>0</v>
      </c>
      <c r="Z13" s="129"/>
    </row>
    <row r="15" spans="2:26" x14ac:dyDescent="0.2">
      <c r="B15" s="128" t="s">
        <v>105</v>
      </c>
      <c r="C15" s="205">
        <v>0.4</v>
      </c>
      <c r="D15" s="130"/>
      <c r="E15" s="205"/>
      <c r="G15" s="205"/>
      <c r="I15" s="205"/>
      <c r="K15" s="205"/>
      <c r="M15" s="205"/>
      <c r="O15" s="205"/>
      <c r="Q15" s="205"/>
      <c r="R15" s="130"/>
      <c r="S15" s="205"/>
      <c r="U15" s="205"/>
      <c r="W15" s="205"/>
      <c r="Y15" s="205"/>
    </row>
    <row r="16" spans="2:26" x14ac:dyDescent="0.2">
      <c r="B16" s="127" t="s">
        <v>106</v>
      </c>
      <c r="C16" s="131" t="s">
        <v>78</v>
      </c>
      <c r="D16" s="131"/>
      <c r="E16" s="132"/>
      <c r="F16" s="132"/>
      <c r="G16" s="132"/>
      <c r="H16" s="132"/>
      <c r="I16" s="132"/>
      <c r="J16" s="132"/>
      <c r="K16" s="132"/>
      <c r="L16" s="132"/>
      <c r="M16" s="132"/>
      <c r="N16" s="132"/>
      <c r="O16" s="132"/>
      <c r="P16" s="132"/>
      <c r="Q16" s="132"/>
      <c r="R16" s="132"/>
      <c r="S16" s="132"/>
      <c r="T16" s="132"/>
      <c r="U16" s="132"/>
      <c r="V16" s="132"/>
      <c r="W16" s="132"/>
      <c r="X16" s="132"/>
      <c r="Y16" s="132"/>
    </row>
    <row r="17" spans="2:25" x14ac:dyDescent="0.2">
      <c r="B17" s="127" t="s">
        <v>107</v>
      </c>
      <c r="C17" s="132" t="s">
        <v>78</v>
      </c>
      <c r="D17" s="132"/>
      <c r="E17" s="132"/>
      <c r="F17" s="132"/>
      <c r="G17" s="132"/>
      <c r="H17" s="132"/>
      <c r="I17" s="132"/>
      <c r="J17" s="132"/>
      <c r="K17" s="132"/>
      <c r="L17" s="132"/>
      <c r="M17" s="132"/>
      <c r="N17" s="132"/>
      <c r="O17" s="132"/>
      <c r="P17" s="132"/>
      <c r="Q17" s="132"/>
      <c r="R17" s="132"/>
      <c r="S17" s="132"/>
      <c r="T17" s="132"/>
      <c r="U17" s="132"/>
      <c r="V17" s="132"/>
      <c r="W17" s="132"/>
      <c r="X17" s="132"/>
      <c r="Y17" s="132"/>
    </row>
    <row r="18" spans="2:25" x14ac:dyDescent="0.2">
      <c r="B18" s="127" t="s">
        <v>108</v>
      </c>
      <c r="C18" s="132"/>
      <c r="D18" s="132"/>
      <c r="E18" s="132"/>
      <c r="F18" s="132"/>
      <c r="G18" s="132"/>
      <c r="H18" s="132"/>
      <c r="I18" s="132"/>
      <c r="J18" s="132"/>
      <c r="K18" s="132"/>
      <c r="L18" s="132"/>
      <c r="M18" s="132"/>
      <c r="N18" s="132"/>
      <c r="O18" s="132"/>
      <c r="P18" s="132"/>
      <c r="Q18" s="132"/>
      <c r="R18" s="132"/>
      <c r="S18" s="132"/>
      <c r="T18" s="132"/>
      <c r="U18" s="132"/>
      <c r="V18" s="132"/>
      <c r="W18" s="132"/>
      <c r="X18" s="132"/>
      <c r="Y18" s="132"/>
    </row>
    <row r="19" spans="2:25" x14ac:dyDescent="0.2">
      <c r="B19" s="127" t="s">
        <v>109</v>
      </c>
      <c r="C19" s="132" t="s">
        <v>78</v>
      </c>
      <c r="D19" s="132"/>
      <c r="E19" s="132"/>
      <c r="F19" s="132"/>
      <c r="G19" s="132"/>
      <c r="H19" s="132"/>
      <c r="I19" s="132"/>
      <c r="J19" s="132"/>
      <c r="K19" s="132"/>
      <c r="L19" s="132"/>
      <c r="M19" s="132"/>
      <c r="N19" s="132"/>
      <c r="O19" s="132"/>
      <c r="P19" s="132"/>
      <c r="Q19" s="132"/>
      <c r="R19" s="132"/>
      <c r="S19" s="132"/>
      <c r="T19" s="132"/>
      <c r="U19" s="132"/>
      <c r="V19" s="132"/>
      <c r="W19" s="132"/>
      <c r="X19" s="132"/>
      <c r="Y19" s="132"/>
    </row>
    <row r="20" spans="2:25" x14ac:dyDescent="0.2">
      <c r="B20" s="127" t="s">
        <v>110</v>
      </c>
      <c r="C20" s="132"/>
      <c r="D20" s="132"/>
      <c r="E20" s="132"/>
      <c r="F20" s="132"/>
      <c r="G20" s="132"/>
      <c r="H20" s="132"/>
      <c r="I20" s="132"/>
      <c r="J20" s="132"/>
      <c r="K20" s="132"/>
      <c r="L20" s="132"/>
      <c r="M20" s="132"/>
      <c r="N20" s="132"/>
      <c r="O20" s="132"/>
      <c r="P20" s="132"/>
      <c r="Q20" s="132"/>
      <c r="R20" s="132"/>
      <c r="S20" s="132"/>
      <c r="T20" s="132"/>
      <c r="U20" s="132"/>
      <c r="V20" s="132"/>
      <c r="W20" s="132"/>
      <c r="X20" s="132"/>
      <c r="Y20" s="132"/>
    </row>
    <row r="21" spans="2:25" x14ac:dyDescent="0.2">
      <c r="B21" s="127" t="s">
        <v>111</v>
      </c>
      <c r="C21" s="132" t="s">
        <v>78</v>
      </c>
      <c r="D21" s="132"/>
      <c r="E21" s="132"/>
      <c r="F21" s="132"/>
      <c r="G21" s="132"/>
      <c r="H21" s="132"/>
      <c r="I21" s="132"/>
      <c r="J21" s="132"/>
      <c r="K21" s="132"/>
      <c r="L21" s="132"/>
      <c r="M21" s="132"/>
      <c r="N21" s="132"/>
      <c r="O21" s="132"/>
      <c r="P21" s="132"/>
      <c r="Q21" s="132"/>
      <c r="R21" s="132"/>
      <c r="S21" s="132"/>
      <c r="T21" s="132"/>
      <c r="U21" s="132"/>
      <c r="V21" s="132"/>
      <c r="W21" s="132"/>
      <c r="X21" s="132"/>
      <c r="Y21" s="132"/>
    </row>
    <row r="22" spans="2:25" x14ac:dyDescent="0.2">
      <c r="B22" s="127" t="s">
        <v>112</v>
      </c>
      <c r="C22" s="131"/>
      <c r="D22" s="131"/>
      <c r="E22" s="132"/>
      <c r="F22" s="132"/>
      <c r="G22" s="132"/>
      <c r="H22" s="132"/>
      <c r="I22" s="132"/>
      <c r="J22" s="132"/>
      <c r="K22" s="132"/>
      <c r="L22" s="132"/>
      <c r="M22" s="132"/>
      <c r="N22" s="132"/>
      <c r="O22" s="132"/>
      <c r="P22" s="132"/>
      <c r="Q22" s="132"/>
      <c r="R22" s="132"/>
      <c r="S22" s="132"/>
      <c r="T22" s="132"/>
      <c r="U22" s="132"/>
      <c r="V22" s="132"/>
      <c r="W22" s="132"/>
      <c r="X22" s="132"/>
      <c r="Y22" s="132"/>
    </row>
    <row r="24" spans="2:25" x14ac:dyDescent="0.2">
      <c r="B24" s="128" t="s">
        <v>113</v>
      </c>
      <c r="C24" s="205">
        <v>0.4</v>
      </c>
      <c r="D24" s="130"/>
      <c r="E24" s="205"/>
      <c r="F24" s="130"/>
      <c r="G24" s="205"/>
      <c r="I24" s="205"/>
      <c r="K24" s="205"/>
      <c r="M24" s="205"/>
      <c r="O24" s="205"/>
      <c r="Q24" s="205"/>
      <c r="R24" s="130"/>
      <c r="S24" s="205"/>
      <c r="U24" s="205"/>
      <c r="W24" s="205"/>
      <c r="Y24" s="205"/>
    </row>
    <row r="25" spans="2:25" x14ac:dyDescent="0.2">
      <c r="B25" s="127" t="s">
        <v>114</v>
      </c>
      <c r="C25" s="132" t="s">
        <v>78</v>
      </c>
      <c r="D25" s="132"/>
      <c r="E25" s="131"/>
      <c r="F25" s="131"/>
      <c r="G25" s="132"/>
      <c r="H25" s="132"/>
      <c r="I25" s="132"/>
      <c r="J25" s="132"/>
      <c r="K25" s="132"/>
      <c r="L25" s="132"/>
      <c r="M25" s="132"/>
      <c r="N25" s="132"/>
      <c r="O25" s="132"/>
      <c r="P25" s="132"/>
      <c r="Q25" s="132"/>
      <c r="R25" s="132"/>
      <c r="S25" s="132"/>
      <c r="T25" s="132"/>
      <c r="U25" s="132"/>
      <c r="V25" s="132"/>
      <c r="W25" s="132"/>
      <c r="X25" s="132"/>
      <c r="Y25" s="132"/>
    </row>
    <row r="26" spans="2:25" x14ac:dyDescent="0.2">
      <c r="B26" s="127" t="s">
        <v>115</v>
      </c>
      <c r="C26" s="132" t="s">
        <v>78</v>
      </c>
      <c r="D26" s="132"/>
      <c r="E26" s="132"/>
      <c r="F26" s="132"/>
      <c r="G26" s="132"/>
      <c r="H26" s="132"/>
      <c r="I26" s="132"/>
      <c r="J26" s="132"/>
      <c r="K26" s="132"/>
      <c r="L26" s="132"/>
      <c r="M26" s="132"/>
      <c r="N26" s="132"/>
      <c r="O26" s="132"/>
      <c r="P26" s="132"/>
      <c r="Q26" s="132"/>
      <c r="R26" s="132"/>
      <c r="S26" s="132"/>
      <c r="T26" s="132"/>
      <c r="U26" s="132"/>
      <c r="V26" s="132"/>
      <c r="W26" s="132"/>
      <c r="X26" s="132"/>
      <c r="Y26" s="132"/>
    </row>
    <row r="27" spans="2:25" x14ac:dyDescent="0.2">
      <c r="B27" s="127" t="s">
        <v>116</v>
      </c>
      <c r="C27" s="132"/>
      <c r="D27" s="132"/>
      <c r="E27" s="132"/>
      <c r="F27" s="132"/>
      <c r="G27" s="132"/>
      <c r="H27" s="132"/>
      <c r="I27" s="132"/>
      <c r="J27" s="132"/>
      <c r="K27" s="132"/>
      <c r="L27" s="132"/>
      <c r="M27" s="132"/>
      <c r="N27" s="132"/>
      <c r="O27" s="132"/>
      <c r="P27" s="132"/>
      <c r="Q27" s="132"/>
      <c r="R27" s="132"/>
      <c r="S27" s="132"/>
      <c r="T27" s="132"/>
      <c r="U27" s="132"/>
      <c r="V27" s="132"/>
      <c r="W27" s="132"/>
      <c r="X27" s="132"/>
      <c r="Y27" s="132"/>
    </row>
    <row r="28" spans="2:25" x14ac:dyDescent="0.2">
      <c r="B28" s="127" t="s">
        <v>117</v>
      </c>
      <c r="C28" s="132"/>
      <c r="D28" s="132"/>
      <c r="E28" s="132"/>
      <c r="F28" s="132"/>
      <c r="G28" s="132"/>
      <c r="H28" s="132"/>
      <c r="I28" s="132"/>
      <c r="J28" s="132"/>
      <c r="K28" s="132"/>
      <c r="L28" s="132"/>
      <c r="M28" s="132"/>
      <c r="N28" s="132"/>
      <c r="O28" s="132"/>
      <c r="P28" s="132"/>
      <c r="Q28" s="132"/>
      <c r="R28" s="132"/>
      <c r="S28" s="132"/>
      <c r="T28" s="132"/>
      <c r="U28" s="132"/>
      <c r="V28" s="132"/>
      <c r="W28" s="132"/>
      <c r="X28" s="132"/>
      <c r="Y28" s="132"/>
    </row>
    <row r="29" spans="2:25" x14ac:dyDescent="0.2">
      <c r="B29" s="127" t="s">
        <v>118</v>
      </c>
      <c r="C29" s="132"/>
      <c r="D29" s="132"/>
      <c r="E29" s="132"/>
      <c r="F29" s="132"/>
      <c r="G29" s="132"/>
      <c r="H29" s="132"/>
      <c r="I29" s="132"/>
      <c r="J29" s="132"/>
      <c r="K29" s="132"/>
      <c r="L29" s="132"/>
      <c r="M29" s="132"/>
      <c r="N29" s="132"/>
      <c r="O29" s="132"/>
      <c r="P29" s="132"/>
      <c r="Q29" s="132"/>
      <c r="R29" s="132"/>
      <c r="S29" s="132"/>
      <c r="T29" s="132"/>
      <c r="U29" s="132"/>
      <c r="V29" s="132"/>
      <c r="W29" s="132"/>
      <c r="X29" s="132"/>
      <c r="Y29" s="132"/>
    </row>
    <row r="30" spans="2:25" x14ac:dyDescent="0.2">
      <c r="B30" s="127" t="s">
        <v>119</v>
      </c>
      <c r="C30" s="132" t="s">
        <v>78</v>
      </c>
      <c r="D30" s="132"/>
      <c r="E30" s="132"/>
      <c r="F30" s="132"/>
      <c r="G30" s="132"/>
      <c r="H30" s="132"/>
      <c r="I30" s="132"/>
      <c r="J30" s="132"/>
      <c r="K30" s="132"/>
      <c r="L30" s="132"/>
      <c r="M30" s="132"/>
      <c r="N30" s="132"/>
      <c r="O30" s="132"/>
      <c r="P30" s="132"/>
      <c r="Q30" s="132"/>
      <c r="R30" s="132"/>
      <c r="S30" s="132"/>
      <c r="T30" s="132"/>
      <c r="U30" s="132"/>
      <c r="V30" s="132"/>
      <c r="W30" s="132"/>
      <c r="X30" s="132"/>
      <c r="Y30" s="132"/>
    </row>
    <row r="31" spans="2:25" x14ac:dyDescent="0.2">
      <c r="B31" s="127" t="s">
        <v>120</v>
      </c>
      <c r="C31" s="132" t="s">
        <v>78</v>
      </c>
      <c r="D31" s="132"/>
      <c r="E31" s="132"/>
      <c r="F31" s="132"/>
      <c r="G31" s="132"/>
      <c r="H31" s="132"/>
      <c r="I31" s="132"/>
      <c r="J31" s="132"/>
      <c r="K31" s="132"/>
      <c r="L31" s="132"/>
      <c r="M31" s="132"/>
      <c r="N31" s="132"/>
      <c r="O31" s="132"/>
      <c r="P31" s="132"/>
      <c r="Q31" s="132"/>
      <c r="R31" s="132"/>
      <c r="S31" s="132"/>
      <c r="T31" s="132"/>
      <c r="U31" s="132"/>
      <c r="V31" s="132"/>
      <c r="W31" s="132"/>
      <c r="X31" s="132"/>
      <c r="Y31" s="132"/>
    </row>
    <row r="33" spans="2:25" x14ac:dyDescent="0.2">
      <c r="B33" s="128" t="s">
        <v>121</v>
      </c>
      <c r="C33" s="205">
        <v>0.1</v>
      </c>
      <c r="D33" s="130"/>
      <c r="E33" s="205"/>
      <c r="G33" s="205"/>
      <c r="I33" s="205"/>
      <c r="K33" s="205"/>
      <c r="M33" s="205"/>
      <c r="O33" s="205"/>
      <c r="Q33" s="205"/>
      <c r="R33" s="130"/>
      <c r="S33" s="205"/>
      <c r="U33" s="205"/>
      <c r="W33" s="205"/>
      <c r="Y33" s="205"/>
    </row>
    <row r="34" spans="2:25" x14ac:dyDescent="0.2">
      <c r="B34" s="127" t="s">
        <v>122</v>
      </c>
      <c r="C34" s="132" t="s">
        <v>78</v>
      </c>
      <c r="D34" s="132"/>
      <c r="E34" s="132"/>
      <c r="F34" s="132"/>
      <c r="G34" s="132"/>
      <c r="H34" s="132"/>
      <c r="I34" s="132"/>
      <c r="J34" s="132"/>
      <c r="K34" s="132"/>
      <c r="L34" s="132"/>
      <c r="M34" s="132"/>
      <c r="N34" s="132"/>
      <c r="O34" s="132"/>
      <c r="P34" s="132"/>
      <c r="Q34" s="132"/>
      <c r="R34" s="132"/>
      <c r="S34" s="132"/>
      <c r="T34" s="132"/>
      <c r="U34" s="132"/>
      <c r="V34" s="132"/>
      <c r="W34" s="132"/>
      <c r="X34" s="132"/>
      <c r="Y34" s="132"/>
    </row>
    <row r="35" spans="2:25" x14ac:dyDescent="0.2">
      <c r="B35" s="127" t="s">
        <v>123</v>
      </c>
      <c r="C35" s="132"/>
      <c r="D35" s="132"/>
      <c r="E35" s="132"/>
      <c r="F35" s="132"/>
      <c r="G35" s="132"/>
      <c r="H35" s="132"/>
      <c r="I35" s="132"/>
      <c r="J35" s="132"/>
      <c r="K35" s="132"/>
      <c r="L35" s="132"/>
      <c r="M35" s="132"/>
      <c r="N35" s="132"/>
      <c r="O35" s="132"/>
      <c r="P35" s="132"/>
      <c r="Q35" s="132"/>
      <c r="R35" s="132"/>
      <c r="S35" s="132"/>
      <c r="T35" s="132"/>
      <c r="U35" s="132"/>
      <c r="V35" s="132"/>
      <c r="W35" s="132"/>
      <c r="X35" s="132"/>
      <c r="Y35" s="132"/>
    </row>
    <row r="36" spans="2:25" x14ac:dyDescent="0.2">
      <c r="B36" s="127" t="s">
        <v>124</v>
      </c>
      <c r="C36" s="132"/>
      <c r="D36" s="132"/>
      <c r="E36" s="132"/>
      <c r="F36" s="132"/>
      <c r="G36" s="132"/>
      <c r="H36" s="132"/>
      <c r="I36" s="132"/>
      <c r="J36" s="132"/>
      <c r="K36" s="132"/>
      <c r="L36" s="132"/>
      <c r="M36" s="132"/>
      <c r="N36" s="132"/>
      <c r="O36" s="132"/>
      <c r="P36" s="132"/>
      <c r="Q36" s="132"/>
      <c r="R36" s="132"/>
      <c r="S36" s="132"/>
      <c r="T36" s="132"/>
      <c r="U36" s="132"/>
      <c r="V36" s="132"/>
      <c r="W36" s="132"/>
      <c r="X36" s="132"/>
      <c r="Y36" s="132"/>
    </row>
    <row r="37" spans="2:25" x14ac:dyDescent="0.2">
      <c r="B37" s="127" t="s">
        <v>125</v>
      </c>
      <c r="C37" s="132"/>
      <c r="D37" s="132"/>
      <c r="E37" s="132"/>
      <c r="F37" s="132"/>
      <c r="G37" s="132"/>
      <c r="H37" s="132"/>
      <c r="I37" s="132"/>
      <c r="J37" s="132"/>
      <c r="K37" s="132"/>
      <c r="L37" s="132"/>
      <c r="M37" s="132"/>
      <c r="N37" s="132"/>
      <c r="O37" s="132"/>
      <c r="P37" s="132"/>
      <c r="Q37" s="132"/>
      <c r="R37" s="132"/>
      <c r="S37" s="132"/>
      <c r="T37" s="132"/>
      <c r="U37" s="132"/>
      <c r="V37" s="132"/>
      <c r="W37" s="132"/>
      <c r="X37" s="132"/>
      <c r="Y37" s="132"/>
    </row>
    <row r="38" spans="2:25" x14ac:dyDescent="0.2">
      <c r="B38" s="127" t="s">
        <v>126</v>
      </c>
      <c r="C38" s="132"/>
      <c r="D38" s="132"/>
      <c r="E38" s="132"/>
      <c r="F38" s="132"/>
      <c r="G38" s="132"/>
      <c r="H38" s="132"/>
      <c r="I38" s="132"/>
      <c r="J38" s="132"/>
      <c r="K38" s="132"/>
      <c r="L38" s="132"/>
      <c r="M38" s="132"/>
      <c r="N38" s="132"/>
      <c r="O38" s="132"/>
      <c r="P38" s="132"/>
      <c r="Q38" s="132"/>
      <c r="R38" s="132"/>
      <c r="S38" s="132"/>
      <c r="T38" s="132"/>
      <c r="U38" s="132"/>
      <c r="V38" s="132"/>
      <c r="W38" s="132"/>
      <c r="X38" s="132"/>
      <c r="Y38" s="132"/>
    </row>
    <row r="39" spans="2:25" x14ac:dyDescent="0.2">
      <c r="B39" s="127" t="s">
        <v>127</v>
      </c>
      <c r="C39" s="132"/>
      <c r="D39" s="132"/>
      <c r="E39" s="132"/>
      <c r="F39" s="132"/>
      <c r="G39" s="132"/>
      <c r="H39" s="132"/>
      <c r="I39" s="132"/>
      <c r="J39" s="132"/>
      <c r="K39" s="132"/>
      <c r="L39" s="132"/>
      <c r="M39" s="132"/>
      <c r="N39" s="132"/>
      <c r="O39" s="132"/>
      <c r="P39" s="132"/>
      <c r="Q39" s="132"/>
      <c r="R39" s="132"/>
      <c r="S39" s="132"/>
      <c r="T39" s="132"/>
      <c r="U39" s="132"/>
      <c r="V39" s="132"/>
      <c r="W39" s="132"/>
      <c r="X39" s="132"/>
      <c r="Y39" s="132"/>
    </row>
    <row r="40" spans="2:25" x14ac:dyDescent="0.2">
      <c r="B40" s="127" t="s">
        <v>128</v>
      </c>
      <c r="C40" s="132" t="s">
        <v>78</v>
      </c>
      <c r="D40" s="132"/>
      <c r="E40" s="132"/>
      <c r="F40" s="132"/>
      <c r="G40" s="132"/>
      <c r="H40" s="132"/>
      <c r="I40" s="132"/>
      <c r="J40" s="132"/>
      <c r="K40" s="132"/>
      <c r="L40" s="132"/>
      <c r="M40" s="132"/>
      <c r="N40" s="132"/>
      <c r="O40" s="132"/>
      <c r="P40" s="132"/>
      <c r="Q40" s="132"/>
      <c r="R40" s="132"/>
      <c r="S40" s="132"/>
      <c r="T40" s="132"/>
      <c r="U40" s="132"/>
      <c r="V40" s="132"/>
      <c r="W40" s="132"/>
      <c r="X40" s="132"/>
      <c r="Y40" s="132"/>
    </row>
    <row r="42" spans="2:25" x14ac:dyDescent="0.2">
      <c r="B42" s="128" t="s">
        <v>129</v>
      </c>
      <c r="C42" s="205">
        <v>0.1</v>
      </c>
      <c r="D42" s="130"/>
      <c r="E42" s="205"/>
      <c r="G42" s="205"/>
      <c r="I42" s="205"/>
      <c r="K42" s="205"/>
      <c r="M42" s="205"/>
      <c r="O42" s="205"/>
      <c r="Q42" s="205"/>
      <c r="R42" s="130"/>
      <c r="S42" s="205"/>
      <c r="U42" s="205"/>
      <c r="W42" s="205"/>
      <c r="Y42" s="205"/>
    </row>
    <row r="43" spans="2:25" x14ac:dyDescent="0.2">
      <c r="B43" s="127" t="s">
        <v>130</v>
      </c>
      <c r="C43" s="132" t="s">
        <v>78</v>
      </c>
      <c r="D43" s="132"/>
      <c r="E43" s="132"/>
      <c r="F43" s="132"/>
      <c r="G43" s="132"/>
      <c r="H43" s="132"/>
      <c r="I43" s="132"/>
      <c r="J43" s="132"/>
      <c r="K43" s="132"/>
      <c r="L43" s="132"/>
      <c r="M43" s="132"/>
      <c r="N43" s="132"/>
      <c r="O43" s="132"/>
      <c r="P43" s="132"/>
      <c r="Q43" s="132"/>
      <c r="R43" s="132"/>
      <c r="S43" s="132"/>
      <c r="T43" s="132"/>
      <c r="U43" s="132"/>
      <c r="V43" s="132"/>
      <c r="W43" s="132"/>
      <c r="X43" s="132"/>
      <c r="Y43" s="132"/>
    </row>
    <row r="44" spans="2:25" x14ac:dyDescent="0.2">
      <c r="B44" s="127" t="s">
        <v>131</v>
      </c>
      <c r="C44" s="132"/>
      <c r="D44" s="132"/>
      <c r="E44" s="132"/>
      <c r="F44" s="132"/>
      <c r="G44" s="132"/>
      <c r="H44" s="132"/>
      <c r="I44" s="132"/>
      <c r="J44" s="132"/>
      <c r="K44" s="132"/>
      <c r="L44" s="132"/>
      <c r="M44" s="132"/>
      <c r="N44" s="132"/>
      <c r="O44" s="132"/>
      <c r="P44" s="132"/>
      <c r="Q44" s="132"/>
      <c r="R44" s="132"/>
      <c r="S44" s="132"/>
      <c r="T44" s="132"/>
      <c r="U44" s="132"/>
      <c r="V44" s="132"/>
      <c r="W44" s="132"/>
      <c r="X44" s="132"/>
      <c r="Y44" s="132"/>
    </row>
    <row r="45" spans="2:25" x14ac:dyDescent="0.2">
      <c r="B45" s="127" t="s">
        <v>132</v>
      </c>
      <c r="C45" s="132"/>
      <c r="D45" s="132"/>
      <c r="E45" s="132"/>
      <c r="F45" s="132"/>
      <c r="G45" s="132"/>
      <c r="H45" s="132"/>
      <c r="I45" s="132"/>
      <c r="J45" s="132"/>
      <c r="K45" s="132"/>
      <c r="L45" s="132"/>
      <c r="M45" s="132"/>
      <c r="N45" s="132"/>
      <c r="O45" s="132"/>
      <c r="P45" s="132"/>
      <c r="Q45" s="132"/>
      <c r="R45" s="132"/>
      <c r="S45" s="132"/>
      <c r="T45" s="132"/>
      <c r="U45" s="132"/>
      <c r="V45" s="132"/>
      <c r="W45" s="132"/>
      <c r="X45" s="132"/>
      <c r="Y45" s="132"/>
    </row>
    <row r="46" spans="2:25" x14ac:dyDescent="0.2">
      <c r="B46" s="127" t="s">
        <v>133</v>
      </c>
      <c r="C46" s="132" t="s">
        <v>78</v>
      </c>
      <c r="D46" s="132"/>
      <c r="E46" s="132"/>
      <c r="F46" s="132"/>
      <c r="G46" s="132"/>
      <c r="H46" s="132"/>
      <c r="I46" s="132"/>
      <c r="J46" s="132"/>
      <c r="K46" s="132"/>
      <c r="L46" s="132"/>
      <c r="M46" s="132"/>
      <c r="N46" s="132"/>
      <c r="O46" s="132"/>
      <c r="P46" s="132"/>
      <c r="Q46" s="132"/>
      <c r="R46" s="132"/>
      <c r="S46" s="132"/>
      <c r="T46" s="132"/>
      <c r="U46" s="132"/>
      <c r="V46" s="132"/>
      <c r="W46" s="132"/>
      <c r="X46" s="132"/>
      <c r="Y46" s="132"/>
    </row>
    <row r="47" spans="2:25" x14ac:dyDescent="0.2">
      <c r="B47" s="127" t="s">
        <v>134</v>
      </c>
      <c r="C47" s="132"/>
      <c r="D47" s="132"/>
      <c r="E47" s="132"/>
      <c r="F47" s="132"/>
      <c r="G47" s="132"/>
      <c r="H47" s="132"/>
      <c r="I47" s="132"/>
      <c r="J47" s="132"/>
      <c r="K47" s="132"/>
      <c r="L47" s="132"/>
      <c r="M47" s="132"/>
      <c r="N47" s="132"/>
      <c r="O47" s="132"/>
      <c r="P47" s="132"/>
      <c r="Q47" s="132"/>
      <c r="R47" s="132"/>
      <c r="S47" s="132"/>
      <c r="T47" s="132"/>
      <c r="U47" s="132"/>
      <c r="V47" s="132"/>
      <c r="W47" s="132"/>
      <c r="X47" s="132"/>
      <c r="Y47" s="132"/>
    </row>
    <row r="48" spans="2:25" x14ac:dyDescent="0.2">
      <c r="B48" s="127" t="s">
        <v>135</v>
      </c>
      <c r="C48" s="132" t="s">
        <v>78</v>
      </c>
      <c r="D48" s="132"/>
      <c r="E48" s="132"/>
      <c r="F48" s="132"/>
      <c r="G48" s="132"/>
      <c r="H48" s="132"/>
      <c r="I48" s="132"/>
      <c r="J48" s="132"/>
      <c r="K48" s="132"/>
      <c r="L48" s="132"/>
      <c r="M48" s="132"/>
      <c r="N48" s="132"/>
      <c r="O48" s="132"/>
      <c r="P48" s="132"/>
      <c r="Q48" s="132"/>
      <c r="R48" s="132"/>
      <c r="S48" s="132"/>
      <c r="T48" s="132"/>
      <c r="U48" s="132"/>
      <c r="V48" s="132"/>
      <c r="W48" s="132"/>
      <c r="X48" s="132"/>
      <c r="Y48" s="132"/>
    </row>
    <row r="49" spans="2:25" x14ac:dyDescent="0.2">
      <c r="B49" s="127" t="s">
        <v>136</v>
      </c>
      <c r="C49" s="132"/>
      <c r="D49" s="132"/>
      <c r="E49" s="132"/>
      <c r="F49" s="132"/>
      <c r="G49" s="132"/>
      <c r="H49" s="132"/>
      <c r="I49" s="132"/>
      <c r="J49" s="132"/>
      <c r="K49" s="132"/>
      <c r="L49" s="132"/>
      <c r="M49" s="132"/>
      <c r="N49" s="132"/>
      <c r="O49" s="132"/>
      <c r="P49" s="132"/>
      <c r="Q49" s="132"/>
      <c r="R49" s="132"/>
      <c r="S49" s="132"/>
      <c r="T49" s="132"/>
      <c r="U49" s="132"/>
      <c r="V49" s="132"/>
      <c r="W49" s="132"/>
      <c r="X49" s="132"/>
      <c r="Y49" s="132"/>
    </row>
  </sheetData>
  <mergeCells count="2">
    <mergeCell ref="B3:B4"/>
    <mergeCell ref="B6:I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E7462E-C03A-4045-9B82-F2551D67479E}">
  <dimension ref="A3:AO95"/>
  <sheetViews>
    <sheetView tabSelected="1" zoomScale="80" zoomScaleNormal="80" workbookViewId="0">
      <selection activeCell="O67" sqref="O67:O68"/>
    </sheetView>
  </sheetViews>
  <sheetFormatPr baseColWidth="10" defaultRowHeight="20" x14ac:dyDescent="0.2"/>
  <cols>
    <col min="1" max="1" width="13.33203125" style="119" bestFit="1" customWidth="1"/>
    <col min="2" max="6" width="10.83203125" style="119"/>
    <col min="7" max="7" width="14.33203125" style="119" customWidth="1"/>
    <col min="8" max="13" width="10.83203125" style="119"/>
    <col min="14" max="14" width="4.6640625" style="119" customWidth="1"/>
    <col min="15" max="15" width="10.83203125" style="119"/>
    <col min="16" max="16" width="14" style="119" customWidth="1"/>
    <col min="17" max="16384" width="10.83203125" style="119"/>
  </cols>
  <sheetData>
    <row r="3" spans="1:14" ht="23" x14ac:dyDescent="0.2">
      <c r="B3" s="120" t="s">
        <v>80</v>
      </c>
    </row>
    <row r="4" spans="1:14" ht="20" customHeight="1" x14ac:dyDescent="0.2">
      <c r="B4" s="126"/>
    </row>
    <row r="5" spans="1:14" ht="20" customHeight="1" x14ac:dyDescent="0.2">
      <c r="B5" s="226" t="str">
        <f>'Startup Management Roles'!B3</f>
        <v>Name of your R2B project</v>
      </c>
      <c r="C5" s="227"/>
      <c r="D5" s="227"/>
      <c r="E5" s="227"/>
      <c r="F5" s="227"/>
      <c r="G5" s="227"/>
      <c r="H5" s="227"/>
      <c r="I5" s="227"/>
      <c r="J5" s="228"/>
    </row>
    <row r="6" spans="1:14" ht="20" customHeight="1" x14ac:dyDescent="0.2">
      <c r="B6" s="229"/>
      <c r="C6" s="230"/>
      <c r="D6" s="230"/>
      <c r="E6" s="230"/>
      <c r="F6" s="230"/>
      <c r="G6" s="230"/>
      <c r="H6" s="230"/>
      <c r="I6" s="230"/>
      <c r="J6" s="231"/>
    </row>
    <row r="7" spans="1:14" ht="20" customHeight="1" x14ac:dyDescent="0.2">
      <c r="B7" s="125"/>
      <c r="C7" s="125"/>
      <c r="D7" s="125"/>
      <c r="E7" s="125"/>
      <c r="F7" s="125"/>
      <c r="G7" s="121"/>
      <c r="H7" s="121"/>
      <c r="I7" s="121"/>
    </row>
    <row r="8" spans="1:14" ht="20" customHeight="1" x14ac:dyDescent="0.2">
      <c r="B8" s="234" t="s">
        <v>147</v>
      </c>
      <c r="C8" s="234"/>
      <c r="D8" s="234"/>
      <c r="E8" s="234"/>
      <c r="F8" s="234"/>
      <c r="G8" s="234"/>
      <c r="H8" s="234"/>
      <c r="I8" s="234"/>
      <c r="J8" s="234"/>
      <c r="K8" s="234"/>
      <c r="L8" s="234"/>
      <c r="M8" s="234"/>
      <c r="N8" s="234"/>
    </row>
    <row r="9" spans="1:14" ht="20" customHeight="1" x14ac:dyDescent="0.2">
      <c r="A9" s="208" t="s">
        <v>148</v>
      </c>
      <c r="B9" s="234"/>
      <c r="C9" s="234"/>
      <c r="D9" s="234"/>
      <c r="E9" s="234"/>
      <c r="F9" s="234"/>
      <c r="G9" s="234"/>
      <c r="H9" s="234"/>
      <c r="I9" s="234"/>
      <c r="J9" s="234"/>
      <c r="K9" s="234"/>
      <c r="L9" s="234"/>
      <c r="M9" s="234"/>
      <c r="N9" s="234"/>
    </row>
    <row r="10" spans="1:14" ht="20" customHeight="1" x14ac:dyDescent="0.2">
      <c r="B10" s="234"/>
      <c r="C10" s="234"/>
      <c r="D10" s="234"/>
      <c r="E10" s="234"/>
      <c r="F10" s="234"/>
      <c r="G10" s="234"/>
      <c r="H10" s="234"/>
      <c r="I10" s="234"/>
      <c r="J10" s="234"/>
      <c r="K10" s="234"/>
      <c r="L10" s="234"/>
      <c r="M10" s="234"/>
      <c r="N10" s="234"/>
    </row>
    <row r="11" spans="1:14" ht="20" customHeight="1" x14ac:dyDescent="0.2">
      <c r="B11" s="234"/>
      <c r="C11" s="234"/>
      <c r="D11" s="234"/>
      <c r="E11" s="234"/>
      <c r="F11" s="234"/>
      <c r="G11" s="234"/>
      <c r="H11" s="234"/>
      <c r="I11" s="234"/>
      <c r="J11" s="234"/>
      <c r="K11" s="234"/>
      <c r="L11" s="234"/>
      <c r="M11" s="234"/>
      <c r="N11" s="234"/>
    </row>
    <row r="12" spans="1:14" ht="20" customHeight="1" x14ac:dyDescent="0.2">
      <c r="B12" s="125"/>
      <c r="C12" s="125"/>
      <c r="D12" s="125"/>
      <c r="E12" s="125"/>
      <c r="F12" s="125"/>
      <c r="G12" s="121"/>
      <c r="H12" s="121"/>
      <c r="I12" s="121"/>
    </row>
    <row r="13" spans="1:14" ht="20" customHeight="1" x14ac:dyDescent="0.2">
      <c r="F13" s="124" t="s">
        <v>89</v>
      </c>
      <c r="H13" s="124" t="s">
        <v>90</v>
      </c>
    </row>
    <row r="14" spans="1:14" ht="20" customHeight="1" x14ac:dyDescent="0.2"/>
    <row r="15" spans="1:14" ht="20" customHeight="1" x14ac:dyDescent="0.3">
      <c r="B15" s="215" t="str">
        <f>'Startup Management Roles'!C12</f>
        <v>Founder 1, CEO</v>
      </c>
      <c r="C15" s="216"/>
      <c r="D15" s="217"/>
      <c r="F15" s="212" t="s">
        <v>78</v>
      </c>
      <c r="G15" s="194"/>
      <c r="H15" s="243"/>
    </row>
    <row r="16" spans="1:14" ht="20" customHeight="1" x14ac:dyDescent="0.3">
      <c r="B16" s="218"/>
      <c r="C16" s="219"/>
      <c r="D16" s="220"/>
      <c r="F16" s="214"/>
      <c r="G16" s="194"/>
      <c r="H16" s="244"/>
    </row>
    <row r="17" spans="2:8" ht="20" customHeight="1" x14ac:dyDescent="0.3">
      <c r="F17" s="194"/>
      <c r="G17" s="194"/>
      <c r="H17" s="194"/>
    </row>
    <row r="18" spans="2:8" ht="20" customHeight="1" x14ac:dyDescent="0.3">
      <c r="B18" s="215" t="str">
        <f>'Startup Management Roles'!E12</f>
        <v>Founder 2, CTO</v>
      </c>
      <c r="C18" s="216"/>
      <c r="D18" s="217"/>
      <c r="F18" s="212"/>
      <c r="G18" s="194"/>
      <c r="H18" s="232"/>
    </row>
    <row r="19" spans="2:8" ht="20" customHeight="1" x14ac:dyDescent="0.3">
      <c r="B19" s="218"/>
      <c r="C19" s="219"/>
      <c r="D19" s="220"/>
      <c r="F19" s="214"/>
      <c r="G19" s="194"/>
      <c r="H19" s="233"/>
    </row>
    <row r="20" spans="2:8" ht="20" customHeight="1" x14ac:dyDescent="0.3">
      <c r="F20" s="194"/>
      <c r="G20" s="194"/>
      <c r="H20" s="194"/>
    </row>
    <row r="21" spans="2:8" ht="20" customHeight="1" x14ac:dyDescent="0.3">
      <c r="B21" s="215" t="str">
        <f>'Startup Management Roles'!G12</f>
        <v>Founder 3, COO</v>
      </c>
      <c r="C21" s="216"/>
      <c r="D21" s="217"/>
      <c r="F21" s="212"/>
      <c r="G21" s="194"/>
      <c r="H21" s="232"/>
    </row>
    <row r="22" spans="2:8" ht="20" customHeight="1" x14ac:dyDescent="0.3">
      <c r="B22" s="218"/>
      <c r="C22" s="219"/>
      <c r="D22" s="220"/>
      <c r="F22" s="214"/>
      <c r="G22" s="194"/>
      <c r="H22" s="233"/>
    </row>
    <row r="23" spans="2:8" ht="20" customHeight="1" x14ac:dyDescent="0.3">
      <c r="F23" s="194"/>
      <c r="G23" s="194"/>
      <c r="H23" s="194"/>
    </row>
    <row r="24" spans="2:8" ht="20" customHeight="1" x14ac:dyDescent="0.3">
      <c r="B24" s="215" t="str">
        <f>'Startup Management Roles'!I12</f>
        <v>Founder 4, CSO</v>
      </c>
      <c r="C24" s="216"/>
      <c r="D24" s="217"/>
      <c r="F24" s="212"/>
      <c r="G24" s="194"/>
      <c r="H24" s="232"/>
    </row>
    <row r="25" spans="2:8" ht="20" customHeight="1" x14ac:dyDescent="0.3">
      <c r="B25" s="218"/>
      <c r="C25" s="219"/>
      <c r="D25" s="220"/>
      <c r="F25" s="214"/>
      <c r="G25" s="194"/>
      <c r="H25" s="233"/>
    </row>
    <row r="26" spans="2:8" ht="20" customHeight="1" x14ac:dyDescent="0.3">
      <c r="F26" s="194"/>
      <c r="G26" s="194"/>
      <c r="H26" s="194"/>
    </row>
    <row r="27" spans="2:8" ht="20" customHeight="1" x14ac:dyDescent="0.3">
      <c r="B27" s="215" t="str">
        <f>'Startup Management Roles'!K12</f>
        <v>Founder 5, ROLE</v>
      </c>
      <c r="C27" s="216"/>
      <c r="D27" s="217"/>
      <c r="F27" s="212"/>
      <c r="G27" s="194"/>
      <c r="H27" s="232"/>
    </row>
    <row r="28" spans="2:8" ht="20" customHeight="1" x14ac:dyDescent="0.3">
      <c r="B28" s="218"/>
      <c r="C28" s="219"/>
      <c r="D28" s="220"/>
      <c r="F28" s="214"/>
      <c r="G28" s="194"/>
      <c r="H28" s="233"/>
    </row>
    <row r="29" spans="2:8" ht="20" customHeight="1" x14ac:dyDescent="0.3">
      <c r="F29" s="194"/>
      <c r="G29" s="194"/>
      <c r="H29" s="194"/>
    </row>
    <row r="30" spans="2:8" ht="20" customHeight="1" x14ac:dyDescent="0.3">
      <c r="B30" s="215" t="str">
        <f>'Startup Management Roles'!M12</f>
        <v>Advisor 1</v>
      </c>
      <c r="C30" s="216"/>
      <c r="D30" s="217"/>
      <c r="F30" s="212"/>
      <c r="G30" s="194"/>
      <c r="H30" s="212"/>
    </row>
    <row r="31" spans="2:8" ht="20" customHeight="1" x14ac:dyDescent="0.3">
      <c r="B31" s="218"/>
      <c r="C31" s="219"/>
      <c r="D31" s="220"/>
      <c r="F31" s="214"/>
      <c r="G31" s="194"/>
      <c r="H31" s="214"/>
    </row>
    <row r="32" spans="2:8" ht="20" customHeight="1" x14ac:dyDescent="0.3">
      <c r="F32" s="194"/>
      <c r="G32" s="194"/>
      <c r="H32" s="194"/>
    </row>
    <row r="33" spans="1:41" ht="20" customHeight="1" x14ac:dyDescent="0.3">
      <c r="B33" s="215" t="str">
        <f>'Startup Management Roles'!O12</f>
        <v>Advisor 2</v>
      </c>
      <c r="C33" s="216"/>
      <c r="D33" s="217"/>
      <c r="F33" s="212"/>
      <c r="G33" s="194"/>
      <c r="H33" s="212"/>
    </row>
    <row r="34" spans="1:41" ht="20" customHeight="1" x14ac:dyDescent="0.3">
      <c r="B34" s="218"/>
      <c r="C34" s="219"/>
      <c r="D34" s="220"/>
      <c r="F34" s="214"/>
      <c r="G34" s="194"/>
      <c r="H34" s="214"/>
    </row>
    <row r="35" spans="1:41" ht="20" customHeight="1" x14ac:dyDescent="0.3">
      <c r="B35" s="125"/>
      <c r="C35" s="125"/>
      <c r="D35" s="125"/>
      <c r="F35" s="195"/>
      <c r="G35" s="194"/>
      <c r="H35" s="195"/>
    </row>
    <row r="36" spans="1:41" ht="20" customHeight="1" x14ac:dyDescent="0.3">
      <c r="B36" s="125"/>
      <c r="C36" s="125"/>
      <c r="D36" s="125"/>
      <c r="F36" s="195"/>
      <c r="G36" s="194"/>
      <c r="H36" s="195"/>
    </row>
    <row r="37" spans="1:41" ht="20" customHeight="1" x14ac:dyDescent="0.2">
      <c r="B37" s="234" t="s">
        <v>145</v>
      </c>
      <c r="C37" s="234"/>
      <c r="D37" s="234"/>
      <c r="E37" s="234"/>
      <c r="F37" s="234"/>
      <c r="G37" s="234"/>
      <c r="H37" s="234"/>
      <c r="I37" s="234"/>
      <c r="J37" s="234"/>
      <c r="K37" s="234"/>
      <c r="L37" s="234"/>
      <c r="M37" s="234"/>
      <c r="N37" s="234"/>
      <c r="O37" s="234"/>
      <c r="P37" s="234"/>
      <c r="Q37" s="234"/>
      <c r="R37" s="234"/>
      <c r="S37" s="234"/>
      <c r="T37" s="234"/>
      <c r="U37" s="234"/>
      <c r="V37" s="234"/>
      <c r="W37" s="234"/>
      <c r="X37" s="234"/>
      <c r="Y37" s="234"/>
      <c r="Z37" s="234"/>
      <c r="AA37" s="234"/>
    </row>
    <row r="38" spans="1:41" ht="20" customHeight="1" x14ac:dyDescent="0.2">
      <c r="A38" s="208" t="s">
        <v>149</v>
      </c>
      <c r="B38" s="234"/>
      <c r="C38" s="234"/>
      <c r="D38" s="234"/>
      <c r="E38" s="234"/>
      <c r="F38" s="234"/>
      <c r="G38" s="234"/>
      <c r="H38" s="234"/>
      <c r="I38" s="234"/>
      <c r="J38" s="234"/>
      <c r="K38" s="234"/>
      <c r="L38" s="234"/>
      <c r="M38" s="234"/>
      <c r="N38" s="234"/>
      <c r="O38" s="234"/>
      <c r="P38" s="234"/>
      <c r="Q38" s="234"/>
      <c r="R38" s="234"/>
      <c r="S38" s="234"/>
      <c r="T38" s="234"/>
      <c r="U38" s="234"/>
      <c r="V38" s="234"/>
      <c r="W38" s="234"/>
      <c r="X38" s="234"/>
      <c r="Y38" s="234"/>
      <c r="Z38" s="234"/>
      <c r="AA38" s="234"/>
    </row>
    <row r="39" spans="1:41" ht="20" customHeight="1" x14ac:dyDescent="0.2">
      <c r="B39" s="234"/>
      <c r="C39" s="234"/>
      <c r="D39" s="234"/>
      <c r="E39" s="234"/>
      <c r="F39" s="234"/>
      <c r="G39" s="234"/>
      <c r="H39" s="234"/>
      <c r="I39" s="234"/>
      <c r="J39" s="234"/>
      <c r="K39" s="234"/>
      <c r="L39" s="234"/>
      <c r="M39" s="234"/>
      <c r="N39" s="234"/>
      <c r="O39" s="234"/>
      <c r="P39" s="234"/>
      <c r="Q39" s="234"/>
      <c r="R39" s="234"/>
      <c r="S39" s="234"/>
      <c r="T39" s="234"/>
      <c r="U39" s="234"/>
      <c r="V39" s="234"/>
      <c r="W39" s="234"/>
      <c r="X39" s="234"/>
      <c r="Y39" s="234"/>
      <c r="Z39" s="234"/>
      <c r="AA39" s="234"/>
    </row>
    <row r="40" spans="1:41" ht="20" customHeight="1" x14ac:dyDescent="0.2">
      <c r="B40" s="234"/>
      <c r="C40" s="234"/>
      <c r="D40" s="234"/>
      <c r="E40" s="234"/>
      <c r="F40" s="234"/>
      <c r="G40" s="234"/>
      <c r="H40" s="234"/>
      <c r="I40" s="234"/>
      <c r="J40" s="234"/>
      <c r="K40" s="234"/>
      <c r="L40" s="234"/>
      <c r="M40" s="234"/>
      <c r="N40" s="234"/>
      <c r="O40" s="234"/>
      <c r="P40" s="234"/>
      <c r="Q40" s="234"/>
      <c r="R40" s="234"/>
      <c r="S40" s="234"/>
      <c r="T40" s="234"/>
      <c r="U40" s="234"/>
      <c r="V40" s="234"/>
      <c r="W40" s="234"/>
      <c r="X40" s="234"/>
      <c r="Y40" s="234"/>
      <c r="Z40" s="234"/>
      <c r="AA40" s="234"/>
    </row>
    <row r="41" spans="1:41" ht="20" customHeight="1" x14ac:dyDescent="0.2">
      <c r="B41" s="121"/>
      <c r="C41" s="121"/>
      <c r="D41" s="121"/>
      <c r="E41" s="121"/>
      <c r="F41" s="121"/>
      <c r="G41" s="121"/>
      <c r="H41" s="121"/>
      <c r="I41" s="121"/>
      <c r="J41" s="121"/>
      <c r="K41" s="121"/>
      <c r="L41" s="121"/>
    </row>
    <row r="42" spans="1:41" ht="20" customHeight="1" x14ac:dyDescent="0.2">
      <c r="B42" s="246" t="s">
        <v>91</v>
      </c>
      <c r="C42" s="246"/>
      <c r="D42" s="246"/>
      <c r="E42" s="246"/>
      <c r="F42" s="246"/>
      <c r="G42" s="246"/>
      <c r="H42" s="246"/>
      <c r="I42" s="246"/>
      <c r="J42" s="246"/>
      <c r="K42" s="246"/>
      <c r="L42" s="246"/>
      <c r="M42" s="246"/>
      <c r="N42" s="246"/>
      <c r="O42" s="246"/>
      <c r="P42" s="246"/>
      <c r="Q42" s="246"/>
      <c r="R42" s="246"/>
      <c r="S42" s="246"/>
      <c r="T42" s="246"/>
      <c r="U42" s="246"/>
      <c r="V42" s="246"/>
      <c r="W42" s="246"/>
      <c r="X42" s="246"/>
      <c r="Y42" s="246"/>
      <c r="Z42" s="246"/>
      <c r="AA42" s="246"/>
    </row>
    <row r="43" spans="1:41" ht="20" customHeight="1" x14ac:dyDescent="0.2">
      <c r="B43" s="246"/>
      <c r="C43" s="246"/>
      <c r="D43" s="246"/>
      <c r="E43" s="246"/>
      <c r="F43" s="246"/>
      <c r="G43" s="246"/>
      <c r="H43" s="246"/>
      <c r="I43" s="246"/>
      <c r="J43" s="246"/>
      <c r="K43" s="246"/>
      <c r="L43" s="246"/>
      <c r="M43" s="246"/>
      <c r="N43" s="246"/>
      <c r="O43" s="246"/>
      <c r="P43" s="246"/>
      <c r="Q43" s="246"/>
      <c r="R43" s="246"/>
      <c r="S43" s="246"/>
      <c r="T43" s="246"/>
      <c r="U43" s="246"/>
      <c r="V43" s="246"/>
      <c r="W43" s="246"/>
      <c r="X43" s="246"/>
      <c r="Y43" s="246"/>
      <c r="Z43" s="246"/>
      <c r="AA43" s="246"/>
    </row>
    <row r="44" spans="1:41" ht="20" customHeight="1" x14ac:dyDescent="0.2">
      <c r="B44" s="246"/>
      <c r="C44" s="246"/>
      <c r="D44" s="246"/>
      <c r="E44" s="246"/>
      <c r="F44" s="246"/>
      <c r="G44" s="246"/>
      <c r="H44" s="246"/>
      <c r="I44" s="246"/>
      <c r="J44" s="246"/>
      <c r="K44" s="246"/>
      <c r="L44" s="246"/>
      <c r="M44" s="246"/>
      <c r="N44" s="246"/>
      <c r="O44" s="246"/>
      <c r="P44" s="246"/>
      <c r="Q44" s="246"/>
      <c r="R44" s="246"/>
      <c r="S44" s="246"/>
      <c r="T44" s="246"/>
      <c r="U44" s="246"/>
      <c r="V44" s="246"/>
      <c r="W44" s="246"/>
      <c r="X44" s="246"/>
      <c r="Y44" s="246"/>
      <c r="Z44" s="246"/>
      <c r="AA44" s="246"/>
    </row>
    <row r="45" spans="1:41" ht="20" customHeight="1" x14ac:dyDescent="0.2">
      <c r="B45" s="121"/>
      <c r="C45" s="121"/>
      <c r="D45" s="121"/>
      <c r="E45" s="121"/>
      <c r="F45" s="121"/>
      <c r="G45" s="121"/>
      <c r="H45" s="121"/>
      <c r="I45" s="121"/>
      <c r="J45" s="121"/>
      <c r="K45" s="121"/>
      <c r="L45" s="121"/>
    </row>
    <row r="46" spans="1:41" ht="20" customHeight="1" x14ac:dyDescent="0.2">
      <c r="B46" s="121"/>
      <c r="C46" s="121"/>
      <c r="D46" s="121"/>
      <c r="E46" s="121"/>
      <c r="F46" s="121"/>
      <c r="G46" s="121"/>
      <c r="H46" s="121"/>
      <c r="I46" s="121"/>
      <c r="J46" s="121"/>
      <c r="K46" s="121"/>
      <c r="L46" s="121"/>
      <c r="O46" s="215" t="str">
        <f>B15</f>
        <v>Founder 1, CEO</v>
      </c>
      <c r="P46" s="216"/>
      <c r="Q46" s="217"/>
      <c r="S46" s="215" t="str">
        <f>B18</f>
        <v>Founder 2, CTO</v>
      </c>
      <c r="T46" s="216"/>
      <c r="U46" s="217"/>
      <c r="W46" s="215" t="str">
        <f>B21</f>
        <v>Founder 3, COO</v>
      </c>
      <c r="X46" s="216"/>
      <c r="Y46" s="217"/>
      <c r="AA46" s="215" t="str">
        <f>B24</f>
        <v>Founder 4, CSO</v>
      </c>
      <c r="AB46" s="216"/>
      <c r="AC46" s="217"/>
      <c r="AE46" s="215" t="str">
        <f>B27</f>
        <v>Founder 5, ROLE</v>
      </c>
      <c r="AF46" s="216"/>
      <c r="AG46" s="217"/>
      <c r="AI46" s="215" t="str">
        <f>B30</f>
        <v>Advisor 1</v>
      </c>
      <c r="AJ46" s="216"/>
      <c r="AK46" s="217"/>
      <c r="AM46" s="215" t="str">
        <f>B33</f>
        <v>Advisor 2</v>
      </c>
      <c r="AN46" s="216"/>
      <c r="AO46" s="217"/>
    </row>
    <row r="47" spans="1:41" ht="20" customHeight="1" x14ac:dyDescent="0.2">
      <c r="B47" s="121"/>
      <c r="C47" s="121"/>
      <c r="D47" s="121"/>
      <c r="E47" s="121"/>
      <c r="F47" s="121"/>
      <c r="G47" s="121"/>
      <c r="H47" s="121"/>
      <c r="I47" s="121"/>
      <c r="J47" s="121"/>
      <c r="K47" s="121"/>
      <c r="L47" s="121"/>
      <c r="O47" s="218"/>
      <c r="P47" s="219"/>
      <c r="Q47" s="220"/>
      <c r="S47" s="218"/>
      <c r="T47" s="219"/>
      <c r="U47" s="220"/>
      <c r="W47" s="218"/>
      <c r="X47" s="219"/>
      <c r="Y47" s="220"/>
      <c r="AA47" s="218"/>
      <c r="AB47" s="219"/>
      <c r="AC47" s="220"/>
      <c r="AE47" s="218"/>
      <c r="AF47" s="219"/>
      <c r="AG47" s="220"/>
      <c r="AI47" s="218"/>
      <c r="AJ47" s="219"/>
      <c r="AK47" s="220"/>
      <c r="AM47" s="218"/>
      <c r="AN47" s="219"/>
      <c r="AO47" s="220"/>
    </row>
    <row r="48" spans="1:41" ht="20" customHeight="1" x14ac:dyDescent="0.2">
      <c r="B48" s="125"/>
      <c r="C48" s="125"/>
      <c r="D48" s="125"/>
      <c r="E48" s="125"/>
      <c r="F48" s="125"/>
      <c r="G48" s="125"/>
      <c r="H48" s="125"/>
      <c r="I48" s="125"/>
      <c r="J48" s="125"/>
      <c r="K48" s="125"/>
      <c r="L48" s="125"/>
    </row>
    <row r="49" spans="2:41" ht="20" customHeight="1" x14ac:dyDescent="0.2">
      <c r="B49" s="125"/>
      <c r="C49" s="125"/>
      <c r="D49" s="125"/>
      <c r="E49" s="125"/>
      <c r="F49" s="125"/>
      <c r="G49" s="125"/>
      <c r="H49" s="125"/>
      <c r="I49" s="125"/>
      <c r="J49" s="125"/>
      <c r="K49" s="125"/>
      <c r="L49" s="125"/>
      <c r="O49" s="124" t="s">
        <v>150</v>
      </c>
      <c r="P49" s="124"/>
      <c r="Q49" s="124" t="s">
        <v>151</v>
      </c>
      <c r="S49" s="124" t="s">
        <v>150</v>
      </c>
      <c r="T49" s="124"/>
      <c r="U49" s="124" t="s">
        <v>151</v>
      </c>
      <c r="W49" s="124" t="s">
        <v>150</v>
      </c>
      <c r="X49" s="124"/>
      <c r="Y49" s="124" t="s">
        <v>151</v>
      </c>
      <c r="AA49" s="124" t="s">
        <v>150</v>
      </c>
      <c r="AB49" s="124"/>
      <c r="AC49" s="124" t="s">
        <v>151</v>
      </c>
      <c r="AE49" s="124" t="s">
        <v>150</v>
      </c>
      <c r="AF49" s="124"/>
      <c r="AG49" s="124" t="s">
        <v>151</v>
      </c>
      <c r="AI49" s="124" t="s">
        <v>150</v>
      </c>
      <c r="AJ49" s="124"/>
      <c r="AK49" s="124" t="s">
        <v>151</v>
      </c>
      <c r="AM49" s="124" t="s">
        <v>150</v>
      </c>
      <c r="AN49" s="124"/>
      <c r="AO49" s="124" t="s">
        <v>151</v>
      </c>
    </row>
    <row r="50" spans="2:41" ht="20" customHeight="1" x14ac:dyDescent="0.2">
      <c r="B50" s="125"/>
      <c r="C50" s="125"/>
      <c r="D50" s="125"/>
      <c r="E50" s="125"/>
      <c r="F50" s="125"/>
      <c r="G50" s="121"/>
      <c r="H50" s="121"/>
      <c r="I50" s="121"/>
    </row>
    <row r="51" spans="2:41" ht="41" customHeight="1" x14ac:dyDescent="0.2">
      <c r="B51" s="225" t="s">
        <v>82</v>
      </c>
      <c r="C51" s="225"/>
      <c r="D51" s="225"/>
      <c r="E51" s="225"/>
      <c r="F51" s="225"/>
      <c r="G51" s="225"/>
      <c r="H51" s="225"/>
      <c r="I51" s="225"/>
      <c r="J51" s="225"/>
      <c r="K51" s="225"/>
      <c r="L51" s="225"/>
      <c r="M51" s="201"/>
      <c r="O51" s="203"/>
      <c r="Q51" s="203"/>
      <c r="S51" s="203"/>
      <c r="U51" s="203"/>
      <c r="W51" s="203"/>
      <c r="Y51" s="203"/>
      <c r="AA51" s="203"/>
      <c r="AC51" s="203"/>
      <c r="AE51" s="203"/>
      <c r="AG51" s="203"/>
      <c r="AI51" s="203"/>
      <c r="AK51" s="203"/>
      <c r="AM51" s="203"/>
      <c r="AO51" s="203"/>
    </row>
    <row r="52" spans="2:41" ht="20" customHeight="1" x14ac:dyDescent="0.2">
      <c r="B52" s="201"/>
      <c r="C52" s="201"/>
      <c r="D52" s="201"/>
      <c r="E52" s="201"/>
      <c r="F52" s="201"/>
      <c r="G52" s="201"/>
      <c r="H52" s="201"/>
      <c r="I52" s="201"/>
      <c r="J52" s="201"/>
      <c r="K52" s="201"/>
      <c r="L52" s="201"/>
      <c r="M52" s="201"/>
    </row>
    <row r="53" spans="2:41" ht="20" customHeight="1" x14ac:dyDescent="0.2">
      <c r="B53" s="221" t="s">
        <v>86</v>
      </c>
      <c r="C53" s="221"/>
      <c r="D53" s="221"/>
      <c r="E53" s="221"/>
      <c r="F53" s="221"/>
      <c r="G53" s="221"/>
      <c r="H53" s="221"/>
      <c r="I53" s="221"/>
      <c r="J53" s="221"/>
      <c r="K53" s="221"/>
      <c r="L53" s="221"/>
      <c r="M53" s="221"/>
      <c r="N53" s="121"/>
      <c r="O53" s="212"/>
      <c r="Q53" s="212"/>
      <c r="S53" s="212"/>
      <c r="U53" s="212"/>
      <c r="W53" s="212"/>
      <c r="Y53" s="212"/>
      <c r="AA53" s="212"/>
      <c r="AC53" s="212"/>
      <c r="AE53" s="212"/>
      <c r="AG53" s="212"/>
      <c r="AI53" s="212"/>
      <c r="AK53" s="212"/>
      <c r="AM53" s="212"/>
      <c r="AO53" s="212"/>
    </row>
    <row r="54" spans="2:41" ht="1" customHeight="1" x14ac:dyDescent="0.2">
      <c r="B54" s="221"/>
      <c r="C54" s="221"/>
      <c r="D54" s="221"/>
      <c r="E54" s="221"/>
      <c r="F54" s="221"/>
      <c r="G54" s="221"/>
      <c r="H54" s="221"/>
      <c r="I54" s="221"/>
      <c r="J54" s="221"/>
      <c r="K54" s="221"/>
      <c r="L54" s="221"/>
      <c r="M54" s="221"/>
      <c r="N54" s="123" t="s">
        <v>81</v>
      </c>
      <c r="O54" s="213"/>
      <c r="Q54" s="213"/>
      <c r="S54" s="213"/>
      <c r="U54" s="213"/>
      <c r="W54" s="213"/>
      <c r="Y54" s="213"/>
      <c r="AA54" s="213"/>
      <c r="AC54" s="213"/>
      <c r="AE54" s="213"/>
      <c r="AG54" s="213"/>
      <c r="AI54" s="213"/>
      <c r="AK54" s="213"/>
      <c r="AM54" s="213"/>
      <c r="AO54" s="213"/>
    </row>
    <row r="55" spans="2:41" ht="20" customHeight="1" x14ac:dyDescent="0.2">
      <c r="B55" s="221"/>
      <c r="C55" s="221"/>
      <c r="D55" s="221"/>
      <c r="E55" s="221"/>
      <c r="F55" s="221"/>
      <c r="G55" s="221"/>
      <c r="H55" s="221"/>
      <c r="I55" s="221"/>
      <c r="J55" s="221"/>
      <c r="K55" s="221"/>
      <c r="L55" s="221"/>
      <c r="M55" s="221"/>
      <c r="O55" s="214"/>
      <c r="Q55" s="214"/>
      <c r="S55" s="214"/>
      <c r="U55" s="214"/>
      <c r="W55" s="214"/>
      <c r="Y55" s="214"/>
      <c r="AA55" s="214"/>
      <c r="AC55" s="214"/>
      <c r="AE55" s="214"/>
      <c r="AG55" s="214"/>
      <c r="AI55" s="214"/>
      <c r="AK55" s="214"/>
      <c r="AM55" s="214"/>
      <c r="AO55" s="214"/>
    </row>
    <row r="57" spans="2:41" ht="20" customHeight="1" x14ac:dyDescent="0.2">
      <c r="B57" s="221" t="s">
        <v>87</v>
      </c>
      <c r="C57" s="221"/>
      <c r="D57" s="221"/>
      <c r="E57" s="221"/>
      <c r="F57" s="221"/>
      <c r="G57" s="221"/>
      <c r="H57" s="221"/>
      <c r="I57" s="221"/>
      <c r="J57" s="221"/>
      <c r="K57" s="221"/>
      <c r="L57" s="221"/>
      <c r="M57" s="221"/>
      <c r="O57" s="212"/>
      <c r="Q57" s="212"/>
      <c r="S57" s="212"/>
      <c r="U57" s="212"/>
      <c r="W57" s="222"/>
      <c r="Y57" s="212"/>
      <c r="AA57" s="212"/>
      <c r="AC57" s="212"/>
      <c r="AE57" s="212"/>
      <c r="AG57" s="212"/>
      <c r="AI57" s="212"/>
      <c r="AK57" s="212"/>
      <c r="AM57" s="196"/>
      <c r="AO57" s="212"/>
    </row>
    <row r="58" spans="2:41" ht="1" customHeight="1" x14ac:dyDescent="0.2">
      <c r="B58" s="221"/>
      <c r="C58" s="221"/>
      <c r="D58" s="221"/>
      <c r="E58" s="221"/>
      <c r="F58" s="221"/>
      <c r="G58" s="221"/>
      <c r="H58" s="221"/>
      <c r="I58" s="221"/>
      <c r="J58" s="221"/>
      <c r="K58" s="221"/>
      <c r="L58" s="221"/>
      <c r="M58" s="221"/>
      <c r="O58" s="213"/>
      <c r="Q58" s="213"/>
      <c r="S58" s="213"/>
      <c r="U58" s="213"/>
      <c r="W58" s="223"/>
      <c r="Y58" s="213"/>
      <c r="AA58" s="213"/>
      <c r="AC58" s="213"/>
      <c r="AE58" s="213"/>
      <c r="AG58" s="213"/>
      <c r="AI58" s="213"/>
      <c r="AK58" s="213"/>
      <c r="AM58" s="197"/>
      <c r="AO58" s="213"/>
    </row>
    <row r="59" spans="2:41" ht="20" customHeight="1" x14ac:dyDescent="0.2">
      <c r="B59" s="221"/>
      <c r="C59" s="221"/>
      <c r="D59" s="221"/>
      <c r="E59" s="221"/>
      <c r="F59" s="221"/>
      <c r="G59" s="221"/>
      <c r="H59" s="221"/>
      <c r="I59" s="221"/>
      <c r="J59" s="221"/>
      <c r="K59" s="221"/>
      <c r="L59" s="221"/>
      <c r="M59" s="221"/>
      <c r="O59" s="214"/>
      <c r="Q59" s="214"/>
      <c r="S59" s="214"/>
      <c r="U59" s="214"/>
      <c r="W59" s="224"/>
      <c r="Y59" s="214"/>
      <c r="AA59" s="214"/>
      <c r="AC59" s="214"/>
      <c r="AE59" s="214"/>
      <c r="AG59" s="214"/>
      <c r="AI59" s="214"/>
      <c r="AK59" s="214"/>
      <c r="AM59" s="198"/>
      <c r="AO59" s="214"/>
    </row>
    <row r="60" spans="2:41" ht="20" customHeight="1" x14ac:dyDescent="0.2">
      <c r="B60" s="245" t="s">
        <v>88</v>
      </c>
      <c r="C60" s="245"/>
      <c r="D60" s="245"/>
      <c r="E60" s="245"/>
      <c r="F60" s="245"/>
      <c r="G60" s="245"/>
      <c r="H60" s="245"/>
      <c r="I60" s="245"/>
      <c r="J60" s="245"/>
      <c r="K60" s="245"/>
      <c r="L60" s="245"/>
      <c r="M60" s="245"/>
    </row>
    <row r="61" spans="2:41" ht="20" customHeight="1" x14ac:dyDescent="0.2">
      <c r="B61" s="245"/>
      <c r="C61" s="245"/>
      <c r="D61" s="245"/>
      <c r="E61" s="245"/>
      <c r="F61" s="245"/>
      <c r="G61" s="245"/>
      <c r="H61" s="245"/>
      <c r="I61" s="245"/>
      <c r="J61" s="245"/>
      <c r="K61" s="245"/>
      <c r="L61" s="245"/>
      <c r="M61" s="245"/>
      <c r="O61" s="212"/>
      <c r="Q61" s="212"/>
      <c r="S61" s="212"/>
      <c r="U61" s="212"/>
      <c r="W61" s="212"/>
      <c r="Y61" s="212"/>
      <c r="AA61" s="212"/>
      <c r="AC61" s="212"/>
      <c r="AE61" s="212"/>
      <c r="AG61" s="212"/>
      <c r="AI61" s="212"/>
      <c r="AK61" s="212"/>
      <c r="AM61" s="212"/>
      <c r="AO61" s="212"/>
    </row>
    <row r="62" spans="2:41" ht="20" customHeight="1" x14ac:dyDescent="0.2">
      <c r="B62" s="245"/>
      <c r="C62" s="245"/>
      <c r="D62" s="245"/>
      <c r="E62" s="245"/>
      <c r="F62" s="245"/>
      <c r="G62" s="245"/>
      <c r="H62" s="245"/>
      <c r="I62" s="245"/>
      <c r="J62" s="245"/>
      <c r="K62" s="245"/>
      <c r="L62" s="245"/>
      <c r="M62" s="245"/>
      <c r="O62" s="214"/>
      <c r="Q62" s="214"/>
      <c r="S62" s="214"/>
      <c r="U62" s="214"/>
      <c r="W62" s="214"/>
      <c r="Y62" s="214"/>
      <c r="AA62" s="214"/>
      <c r="AC62" s="214"/>
      <c r="AE62" s="214"/>
      <c r="AG62" s="214"/>
      <c r="AI62" s="214"/>
      <c r="AK62" s="214"/>
      <c r="AM62" s="214"/>
      <c r="AO62" s="214"/>
    </row>
    <row r="63" spans="2:41" x14ac:dyDescent="0.2">
      <c r="B63" s="122"/>
      <c r="C63" s="122"/>
      <c r="D63" s="122"/>
      <c r="E63" s="122"/>
      <c r="F63" s="122"/>
      <c r="G63" s="122"/>
      <c r="H63" s="122"/>
      <c r="I63" s="122"/>
      <c r="J63" s="122"/>
      <c r="K63" s="122"/>
      <c r="L63" s="122"/>
      <c r="M63" s="122"/>
    </row>
    <row r="64" spans="2:41" ht="43" customHeight="1" x14ac:dyDescent="0.3">
      <c r="B64" s="221" t="s">
        <v>83</v>
      </c>
      <c r="C64" s="221"/>
      <c r="D64" s="221"/>
      <c r="E64" s="221"/>
      <c r="F64" s="221"/>
      <c r="G64" s="221"/>
      <c r="H64" s="221"/>
      <c r="I64" s="221"/>
      <c r="J64" s="221"/>
      <c r="K64" s="221"/>
      <c r="L64" s="221"/>
      <c r="M64" s="221"/>
      <c r="O64" s="203"/>
      <c r="Q64" s="202"/>
      <c r="S64" s="202"/>
      <c r="U64" s="202"/>
      <c r="W64" s="202"/>
      <c r="Y64" s="202"/>
      <c r="AA64" s="202"/>
      <c r="AC64" s="202"/>
      <c r="AE64" s="202"/>
      <c r="AG64" s="202"/>
      <c r="AI64" s="202"/>
      <c r="AK64" s="202"/>
      <c r="AM64" s="202"/>
      <c r="AO64" s="202"/>
    </row>
    <row r="65" spans="2:41" ht="20" customHeight="1" x14ac:dyDescent="0.2">
      <c r="B65" s="122"/>
      <c r="C65" s="122"/>
      <c r="D65" s="122"/>
      <c r="E65" s="122"/>
      <c r="F65" s="122"/>
      <c r="G65" s="122"/>
      <c r="H65" s="122"/>
      <c r="I65" s="122"/>
      <c r="J65" s="122"/>
      <c r="K65" s="122"/>
      <c r="L65" s="122"/>
      <c r="M65" s="122"/>
    </row>
    <row r="66" spans="2:41" ht="3" customHeight="1" x14ac:dyDescent="0.2">
      <c r="B66" s="245" t="s">
        <v>84</v>
      </c>
      <c r="C66" s="245"/>
      <c r="D66" s="245"/>
      <c r="E66" s="245"/>
      <c r="F66" s="245"/>
      <c r="G66" s="245"/>
      <c r="H66" s="245"/>
      <c r="I66" s="245"/>
      <c r="J66" s="245"/>
      <c r="K66" s="245"/>
      <c r="L66" s="245"/>
      <c r="M66" s="245"/>
    </row>
    <row r="67" spans="2:41" ht="20" customHeight="1" x14ac:dyDescent="0.2">
      <c r="B67" s="245"/>
      <c r="C67" s="245"/>
      <c r="D67" s="245"/>
      <c r="E67" s="245"/>
      <c r="F67" s="245"/>
      <c r="G67" s="245"/>
      <c r="H67" s="245"/>
      <c r="I67" s="245"/>
      <c r="J67" s="245"/>
      <c r="K67" s="245"/>
      <c r="L67" s="245"/>
      <c r="M67" s="245"/>
      <c r="O67" s="212"/>
      <c r="Q67" s="212"/>
      <c r="S67" s="212"/>
      <c r="U67" s="212"/>
      <c r="W67" s="212"/>
      <c r="Y67" s="212"/>
      <c r="AA67" s="212"/>
      <c r="AC67" s="212"/>
      <c r="AE67" s="199"/>
      <c r="AG67" s="212"/>
      <c r="AI67" s="212"/>
      <c r="AK67" s="212"/>
      <c r="AM67" s="212"/>
      <c r="AO67" s="212"/>
    </row>
    <row r="68" spans="2:41" ht="20" customHeight="1" x14ac:dyDescent="0.2">
      <c r="B68" s="245"/>
      <c r="C68" s="245"/>
      <c r="D68" s="245"/>
      <c r="E68" s="245"/>
      <c r="F68" s="245"/>
      <c r="G68" s="245"/>
      <c r="H68" s="245"/>
      <c r="I68" s="245"/>
      <c r="J68" s="245"/>
      <c r="K68" s="245"/>
      <c r="L68" s="245"/>
      <c r="M68" s="245"/>
      <c r="O68" s="214"/>
      <c r="Q68" s="214"/>
      <c r="S68" s="214"/>
      <c r="U68" s="214"/>
      <c r="W68" s="214"/>
      <c r="Y68" s="214"/>
      <c r="AA68" s="214"/>
      <c r="AC68" s="214"/>
      <c r="AE68" s="200"/>
      <c r="AG68" s="214"/>
      <c r="AI68" s="214"/>
      <c r="AK68" s="214"/>
      <c r="AM68" s="214"/>
      <c r="AO68" s="214"/>
    </row>
    <row r="69" spans="2:41" ht="25" customHeight="1" x14ac:dyDescent="0.2">
      <c r="B69" s="245"/>
      <c r="C69" s="245"/>
      <c r="D69" s="245"/>
      <c r="E69" s="245"/>
      <c r="F69" s="245"/>
      <c r="G69" s="245"/>
      <c r="H69" s="245"/>
      <c r="I69" s="245"/>
      <c r="J69" s="245"/>
      <c r="K69" s="245"/>
      <c r="L69" s="245"/>
      <c r="M69" s="245"/>
    </row>
    <row r="70" spans="2:41" ht="20" customHeight="1" x14ac:dyDescent="0.2">
      <c r="B70" s="221" t="s">
        <v>85</v>
      </c>
      <c r="C70" s="221"/>
      <c r="D70" s="221"/>
      <c r="E70" s="221"/>
      <c r="F70" s="221"/>
      <c r="G70" s="221"/>
      <c r="H70" s="221"/>
      <c r="I70" s="221"/>
      <c r="J70" s="221"/>
      <c r="K70" s="221"/>
      <c r="L70" s="221"/>
      <c r="M70" s="221"/>
      <c r="O70" s="222"/>
      <c r="Q70" s="222"/>
      <c r="S70" s="212"/>
      <c r="U70" s="212"/>
      <c r="W70" s="212"/>
      <c r="Y70" s="212"/>
      <c r="AA70" s="212"/>
      <c r="AC70" s="212"/>
      <c r="AE70" s="212"/>
      <c r="AG70" s="212"/>
      <c r="AI70" s="212"/>
      <c r="AK70" s="212"/>
      <c r="AM70" s="196"/>
      <c r="AO70" s="212"/>
    </row>
    <row r="71" spans="2:41" ht="20" customHeight="1" x14ac:dyDescent="0.2">
      <c r="B71" s="221"/>
      <c r="C71" s="221"/>
      <c r="D71" s="221"/>
      <c r="E71" s="221"/>
      <c r="F71" s="221"/>
      <c r="G71" s="221"/>
      <c r="H71" s="221"/>
      <c r="I71" s="221"/>
      <c r="J71" s="221"/>
      <c r="K71" s="221"/>
      <c r="L71" s="221"/>
      <c r="M71" s="221"/>
      <c r="O71" s="224"/>
      <c r="Q71" s="224"/>
      <c r="S71" s="214"/>
      <c r="U71" s="214"/>
      <c r="W71" s="214"/>
      <c r="Y71" s="214"/>
      <c r="AA71" s="214"/>
      <c r="AC71" s="214"/>
      <c r="AE71" s="214"/>
      <c r="AG71" s="214"/>
      <c r="AI71" s="214"/>
      <c r="AK71" s="214"/>
      <c r="AM71" s="198"/>
      <c r="AO71" s="214"/>
    </row>
    <row r="72" spans="2:41" ht="20" customHeight="1" x14ac:dyDescent="0.2">
      <c r="B72" s="121"/>
      <c r="C72" s="121"/>
      <c r="D72" s="121"/>
      <c r="E72" s="121"/>
      <c r="F72" s="121"/>
      <c r="G72" s="121"/>
      <c r="H72" s="121"/>
      <c r="I72" s="121"/>
      <c r="J72" s="121"/>
      <c r="K72" s="121"/>
      <c r="L72" s="121"/>
      <c r="M72" s="121"/>
    </row>
    <row r="73" spans="2:41" ht="20" customHeight="1" x14ac:dyDescent="0.2">
      <c r="B73" s="121"/>
      <c r="C73" s="121"/>
      <c r="D73" s="121"/>
      <c r="E73" s="121"/>
      <c r="F73" s="121"/>
      <c r="G73" s="121"/>
      <c r="H73" s="121"/>
      <c r="I73" s="121"/>
      <c r="J73" s="121"/>
      <c r="K73" s="121"/>
      <c r="L73" s="121"/>
      <c r="M73" s="121"/>
    </row>
    <row r="74" spans="2:41" x14ac:dyDescent="0.2">
      <c r="B74" s="204" t="s">
        <v>142</v>
      </c>
      <c r="C74" s="121"/>
      <c r="D74" s="121"/>
      <c r="E74" s="121"/>
      <c r="F74" s="121"/>
      <c r="G74" s="121"/>
      <c r="H74" s="121"/>
    </row>
    <row r="75" spans="2:41" x14ac:dyDescent="0.2">
      <c r="B75" s="121"/>
      <c r="C75" s="121"/>
      <c r="D75" s="121"/>
      <c r="E75" s="121"/>
      <c r="F75" s="121"/>
      <c r="G75" s="121"/>
      <c r="H75" s="121"/>
      <c r="I75" s="121"/>
      <c r="J75" s="121"/>
      <c r="K75" s="121"/>
      <c r="L75" s="121"/>
      <c r="M75" s="121"/>
    </row>
    <row r="76" spans="2:41" ht="20" customHeight="1" x14ac:dyDescent="0.2">
      <c r="B76" s="121" t="s">
        <v>146</v>
      </c>
      <c r="C76" s="121"/>
      <c r="D76" s="121"/>
      <c r="E76" s="121"/>
      <c r="F76" s="121"/>
      <c r="G76" s="121"/>
      <c r="H76" s="121"/>
      <c r="I76" s="121"/>
      <c r="J76" s="121"/>
      <c r="K76" s="121"/>
      <c r="L76" s="121"/>
      <c r="M76" s="121"/>
    </row>
    <row r="77" spans="2:41" ht="20" customHeight="1" x14ac:dyDescent="0.2">
      <c r="B77" s="235"/>
      <c r="C77" s="236"/>
      <c r="D77" s="236"/>
      <c r="E77" s="236"/>
      <c r="F77" s="236"/>
      <c r="G77" s="236"/>
      <c r="H77" s="236"/>
      <c r="I77" s="236"/>
      <c r="J77" s="236"/>
      <c r="K77" s="236"/>
      <c r="L77" s="236"/>
      <c r="M77" s="236"/>
      <c r="N77" s="236"/>
      <c r="O77" s="236"/>
      <c r="P77" s="236"/>
      <c r="Q77" s="236"/>
      <c r="R77" s="236"/>
      <c r="S77" s="236"/>
      <c r="T77" s="236"/>
      <c r="U77" s="236"/>
      <c r="V77" s="236"/>
      <c r="W77" s="236"/>
      <c r="X77" s="236"/>
      <c r="Y77" s="237"/>
    </row>
    <row r="78" spans="2:41" ht="20" customHeight="1" x14ac:dyDescent="0.2">
      <c r="B78" s="238"/>
      <c r="C78" s="221"/>
      <c r="D78" s="221"/>
      <c r="E78" s="221"/>
      <c r="F78" s="221"/>
      <c r="G78" s="221"/>
      <c r="H78" s="221"/>
      <c r="I78" s="221"/>
      <c r="J78" s="221"/>
      <c r="K78" s="221"/>
      <c r="L78" s="221"/>
      <c r="M78" s="221"/>
      <c r="N78" s="221"/>
      <c r="O78" s="221"/>
      <c r="P78" s="221"/>
      <c r="Q78" s="221"/>
      <c r="R78" s="221"/>
      <c r="S78" s="221"/>
      <c r="T78" s="221"/>
      <c r="U78" s="221"/>
      <c r="V78" s="221"/>
      <c r="W78" s="221"/>
      <c r="X78" s="221"/>
      <c r="Y78" s="239"/>
    </row>
    <row r="79" spans="2:41" ht="20" customHeight="1" x14ac:dyDescent="0.2">
      <c r="B79" s="238"/>
      <c r="C79" s="221"/>
      <c r="D79" s="221"/>
      <c r="E79" s="221"/>
      <c r="F79" s="221"/>
      <c r="G79" s="221"/>
      <c r="H79" s="221"/>
      <c r="I79" s="221"/>
      <c r="J79" s="221"/>
      <c r="K79" s="221"/>
      <c r="L79" s="221"/>
      <c r="M79" s="221"/>
      <c r="N79" s="221"/>
      <c r="O79" s="221"/>
      <c r="P79" s="221"/>
      <c r="Q79" s="221"/>
      <c r="R79" s="221"/>
      <c r="S79" s="221"/>
      <c r="T79" s="221"/>
      <c r="U79" s="221"/>
      <c r="V79" s="221"/>
      <c r="W79" s="221"/>
      <c r="X79" s="221"/>
      <c r="Y79" s="239"/>
    </row>
    <row r="80" spans="2:41" ht="20" customHeight="1" x14ac:dyDescent="0.2">
      <c r="B80" s="238"/>
      <c r="C80" s="221"/>
      <c r="D80" s="221"/>
      <c r="E80" s="221"/>
      <c r="F80" s="221"/>
      <c r="G80" s="221"/>
      <c r="H80" s="221"/>
      <c r="I80" s="221"/>
      <c r="J80" s="221"/>
      <c r="K80" s="221"/>
      <c r="L80" s="221"/>
      <c r="M80" s="221"/>
      <c r="N80" s="221"/>
      <c r="O80" s="221"/>
      <c r="P80" s="221"/>
      <c r="Q80" s="221"/>
      <c r="R80" s="221"/>
      <c r="S80" s="221"/>
      <c r="T80" s="221"/>
      <c r="U80" s="221"/>
      <c r="V80" s="221"/>
      <c r="W80" s="221"/>
      <c r="X80" s="221"/>
      <c r="Y80" s="239"/>
    </row>
    <row r="81" spans="2:25" x14ac:dyDescent="0.2">
      <c r="B81" s="238"/>
      <c r="C81" s="221"/>
      <c r="D81" s="221"/>
      <c r="E81" s="221"/>
      <c r="F81" s="221"/>
      <c r="G81" s="221"/>
      <c r="H81" s="221"/>
      <c r="I81" s="221"/>
      <c r="J81" s="221"/>
      <c r="K81" s="221"/>
      <c r="L81" s="221"/>
      <c r="M81" s="221"/>
      <c r="N81" s="221"/>
      <c r="O81" s="221"/>
      <c r="P81" s="221"/>
      <c r="Q81" s="221"/>
      <c r="R81" s="221"/>
      <c r="S81" s="221"/>
      <c r="T81" s="221"/>
      <c r="U81" s="221"/>
      <c r="V81" s="221"/>
      <c r="W81" s="221"/>
      <c r="X81" s="221"/>
      <c r="Y81" s="239"/>
    </row>
    <row r="82" spans="2:25" x14ac:dyDescent="0.2">
      <c r="B82" s="238"/>
      <c r="C82" s="221"/>
      <c r="D82" s="221"/>
      <c r="E82" s="221"/>
      <c r="F82" s="221"/>
      <c r="G82" s="221"/>
      <c r="H82" s="221"/>
      <c r="I82" s="221"/>
      <c r="J82" s="221"/>
      <c r="K82" s="221"/>
      <c r="L82" s="221"/>
      <c r="M82" s="221"/>
      <c r="N82" s="221"/>
      <c r="O82" s="221"/>
      <c r="P82" s="221"/>
      <c r="Q82" s="221"/>
      <c r="R82" s="221"/>
      <c r="S82" s="221"/>
      <c r="T82" s="221"/>
      <c r="U82" s="221"/>
      <c r="V82" s="221"/>
      <c r="W82" s="221"/>
      <c r="X82" s="221"/>
      <c r="Y82" s="239"/>
    </row>
    <row r="83" spans="2:25" x14ac:dyDescent="0.2">
      <c r="B83" s="238"/>
      <c r="C83" s="221"/>
      <c r="D83" s="221"/>
      <c r="E83" s="221"/>
      <c r="F83" s="221"/>
      <c r="G83" s="221"/>
      <c r="H83" s="221"/>
      <c r="I83" s="221"/>
      <c r="J83" s="221"/>
      <c r="K83" s="221"/>
      <c r="L83" s="221"/>
      <c r="M83" s="221"/>
      <c r="N83" s="221"/>
      <c r="O83" s="221"/>
      <c r="P83" s="221"/>
      <c r="Q83" s="221"/>
      <c r="R83" s="221"/>
      <c r="S83" s="221"/>
      <c r="T83" s="221"/>
      <c r="U83" s="221"/>
      <c r="V83" s="221"/>
      <c r="W83" s="221"/>
      <c r="X83" s="221"/>
      <c r="Y83" s="239"/>
    </row>
    <row r="84" spans="2:25" x14ac:dyDescent="0.2">
      <c r="B84" s="238"/>
      <c r="C84" s="221"/>
      <c r="D84" s="221"/>
      <c r="E84" s="221"/>
      <c r="F84" s="221"/>
      <c r="G84" s="221"/>
      <c r="H84" s="221"/>
      <c r="I84" s="221"/>
      <c r="J84" s="221"/>
      <c r="K84" s="221"/>
      <c r="L84" s="221"/>
      <c r="M84" s="221"/>
      <c r="N84" s="221"/>
      <c r="O84" s="221"/>
      <c r="P84" s="221"/>
      <c r="Q84" s="221"/>
      <c r="R84" s="221"/>
      <c r="S84" s="221"/>
      <c r="T84" s="221"/>
      <c r="U84" s="221"/>
      <c r="V84" s="221"/>
      <c r="W84" s="221"/>
      <c r="X84" s="221"/>
      <c r="Y84" s="239"/>
    </row>
    <row r="85" spans="2:25" x14ac:dyDescent="0.2">
      <c r="B85" s="238"/>
      <c r="C85" s="221"/>
      <c r="D85" s="221"/>
      <c r="E85" s="221"/>
      <c r="F85" s="221"/>
      <c r="G85" s="221"/>
      <c r="H85" s="221"/>
      <c r="I85" s="221"/>
      <c r="J85" s="221"/>
      <c r="K85" s="221"/>
      <c r="L85" s="221"/>
      <c r="M85" s="221"/>
      <c r="N85" s="221"/>
      <c r="O85" s="221"/>
      <c r="P85" s="221"/>
      <c r="Q85" s="221"/>
      <c r="R85" s="221"/>
      <c r="S85" s="221"/>
      <c r="T85" s="221"/>
      <c r="U85" s="221"/>
      <c r="V85" s="221"/>
      <c r="W85" s="221"/>
      <c r="X85" s="221"/>
      <c r="Y85" s="239"/>
    </row>
    <row r="86" spans="2:25" x14ac:dyDescent="0.2">
      <c r="B86" s="238"/>
      <c r="C86" s="221"/>
      <c r="D86" s="221"/>
      <c r="E86" s="221"/>
      <c r="F86" s="221"/>
      <c r="G86" s="221"/>
      <c r="H86" s="221"/>
      <c r="I86" s="221"/>
      <c r="J86" s="221"/>
      <c r="K86" s="221"/>
      <c r="L86" s="221"/>
      <c r="M86" s="221"/>
      <c r="N86" s="221"/>
      <c r="O86" s="221"/>
      <c r="P86" s="221"/>
      <c r="Q86" s="221"/>
      <c r="R86" s="221"/>
      <c r="S86" s="221"/>
      <c r="T86" s="221"/>
      <c r="U86" s="221"/>
      <c r="V86" s="221"/>
      <c r="W86" s="221"/>
      <c r="X86" s="221"/>
      <c r="Y86" s="239"/>
    </row>
    <row r="87" spans="2:25" x14ac:dyDescent="0.2">
      <c r="B87" s="238"/>
      <c r="C87" s="221"/>
      <c r="D87" s="221"/>
      <c r="E87" s="221"/>
      <c r="F87" s="221"/>
      <c r="G87" s="221"/>
      <c r="H87" s="221"/>
      <c r="I87" s="221"/>
      <c r="J87" s="221"/>
      <c r="K87" s="221"/>
      <c r="L87" s="221"/>
      <c r="M87" s="221"/>
      <c r="N87" s="221"/>
      <c r="O87" s="221"/>
      <c r="P87" s="221"/>
      <c r="Q87" s="221"/>
      <c r="R87" s="221"/>
      <c r="S87" s="221"/>
      <c r="T87" s="221"/>
      <c r="U87" s="221"/>
      <c r="V87" s="221"/>
      <c r="W87" s="221"/>
      <c r="X87" s="221"/>
      <c r="Y87" s="239"/>
    </row>
    <row r="88" spans="2:25" x14ac:dyDescent="0.2">
      <c r="B88" s="238"/>
      <c r="C88" s="221"/>
      <c r="D88" s="221"/>
      <c r="E88" s="221"/>
      <c r="F88" s="221"/>
      <c r="G88" s="221"/>
      <c r="H88" s="221"/>
      <c r="I88" s="221"/>
      <c r="J88" s="221"/>
      <c r="K88" s="221"/>
      <c r="L88" s="221"/>
      <c r="M88" s="221"/>
      <c r="N88" s="221"/>
      <c r="O88" s="221"/>
      <c r="P88" s="221"/>
      <c r="Q88" s="221"/>
      <c r="R88" s="221"/>
      <c r="S88" s="221"/>
      <c r="T88" s="221"/>
      <c r="U88" s="221"/>
      <c r="V88" s="221"/>
      <c r="W88" s="221"/>
      <c r="X88" s="221"/>
      <c r="Y88" s="239"/>
    </row>
    <row r="89" spans="2:25" x14ac:dyDescent="0.2">
      <c r="B89" s="238"/>
      <c r="C89" s="221"/>
      <c r="D89" s="221"/>
      <c r="E89" s="221"/>
      <c r="F89" s="221"/>
      <c r="G89" s="221"/>
      <c r="H89" s="221"/>
      <c r="I89" s="221"/>
      <c r="J89" s="221"/>
      <c r="K89" s="221"/>
      <c r="L89" s="221"/>
      <c r="M89" s="221"/>
      <c r="N89" s="221"/>
      <c r="O89" s="221"/>
      <c r="P89" s="221"/>
      <c r="Q89" s="221"/>
      <c r="R89" s="221"/>
      <c r="S89" s="221"/>
      <c r="T89" s="221"/>
      <c r="U89" s="221"/>
      <c r="V89" s="221"/>
      <c r="W89" s="221"/>
      <c r="X89" s="221"/>
      <c r="Y89" s="239"/>
    </row>
    <row r="90" spans="2:25" x14ac:dyDescent="0.2">
      <c r="B90" s="238"/>
      <c r="C90" s="221"/>
      <c r="D90" s="221"/>
      <c r="E90" s="221"/>
      <c r="F90" s="221"/>
      <c r="G90" s="221"/>
      <c r="H90" s="221"/>
      <c r="I90" s="221"/>
      <c r="J90" s="221"/>
      <c r="K90" s="221"/>
      <c r="L90" s="221"/>
      <c r="M90" s="221"/>
      <c r="N90" s="221"/>
      <c r="O90" s="221"/>
      <c r="P90" s="221"/>
      <c r="Q90" s="221"/>
      <c r="R90" s="221"/>
      <c r="S90" s="221"/>
      <c r="T90" s="221"/>
      <c r="U90" s="221"/>
      <c r="V90" s="221"/>
      <c r="W90" s="221"/>
      <c r="X90" s="221"/>
      <c r="Y90" s="239"/>
    </row>
    <row r="91" spans="2:25" x14ac:dyDescent="0.2">
      <c r="B91" s="238"/>
      <c r="C91" s="221"/>
      <c r="D91" s="221"/>
      <c r="E91" s="221"/>
      <c r="F91" s="221"/>
      <c r="G91" s="221"/>
      <c r="H91" s="221"/>
      <c r="I91" s="221"/>
      <c r="J91" s="221"/>
      <c r="K91" s="221"/>
      <c r="L91" s="221"/>
      <c r="M91" s="221"/>
      <c r="N91" s="221"/>
      <c r="O91" s="221"/>
      <c r="P91" s="221"/>
      <c r="Q91" s="221"/>
      <c r="R91" s="221"/>
      <c r="S91" s="221"/>
      <c r="T91" s="221"/>
      <c r="U91" s="221"/>
      <c r="V91" s="221"/>
      <c r="W91" s="221"/>
      <c r="X91" s="221"/>
      <c r="Y91" s="239"/>
    </row>
    <row r="92" spans="2:25" x14ac:dyDescent="0.2">
      <c r="B92" s="238"/>
      <c r="C92" s="221"/>
      <c r="D92" s="221"/>
      <c r="E92" s="221"/>
      <c r="F92" s="221"/>
      <c r="G92" s="221"/>
      <c r="H92" s="221"/>
      <c r="I92" s="221"/>
      <c r="J92" s="221"/>
      <c r="K92" s="221"/>
      <c r="L92" s="221"/>
      <c r="M92" s="221"/>
      <c r="N92" s="221"/>
      <c r="O92" s="221"/>
      <c r="P92" s="221"/>
      <c r="Q92" s="221"/>
      <c r="R92" s="221"/>
      <c r="S92" s="221"/>
      <c r="T92" s="221"/>
      <c r="U92" s="221"/>
      <c r="V92" s="221"/>
      <c r="W92" s="221"/>
      <c r="X92" s="221"/>
      <c r="Y92" s="239"/>
    </row>
    <row r="93" spans="2:25" x14ac:dyDescent="0.2">
      <c r="B93" s="238"/>
      <c r="C93" s="221"/>
      <c r="D93" s="221"/>
      <c r="E93" s="221"/>
      <c r="F93" s="221"/>
      <c r="G93" s="221"/>
      <c r="H93" s="221"/>
      <c r="I93" s="221"/>
      <c r="J93" s="221"/>
      <c r="K93" s="221"/>
      <c r="L93" s="221"/>
      <c r="M93" s="221"/>
      <c r="N93" s="221"/>
      <c r="O93" s="221"/>
      <c r="P93" s="221"/>
      <c r="Q93" s="221"/>
      <c r="R93" s="221"/>
      <c r="S93" s="221"/>
      <c r="T93" s="221"/>
      <c r="U93" s="221"/>
      <c r="V93" s="221"/>
      <c r="W93" s="221"/>
      <c r="X93" s="221"/>
      <c r="Y93" s="239"/>
    </row>
    <row r="94" spans="2:25" x14ac:dyDescent="0.2">
      <c r="B94" s="238"/>
      <c r="C94" s="221"/>
      <c r="D94" s="221"/>
      <c r="E94" s="221"/>
      <c r="F94" s="221"/>
      <c r="G94" s="221"/>
      <c r="H94" s="221"/>
      <c r="I94" s="221"/>
      <c r="J94" s="221"/>
      <c r="K94" s="221"/>
      <c r="L94" s="221"/>
      <c r="M94" s="221"/>
      <c r="N94" s="221"/>
      <c r="O94" s="221"/>
      <c r="P94" s="221"/>
      <c r="Q94" s="221"/>
      <c r="R94" s="221"/>
      <c r="S94" s="221"/>
      <c r="T94" s="221"/>
      <c r="U94" s="221"/>
      <c r="V94" s="221"/>
      <c r="W94" s="221"/>
      <c r="X94" s="221"/>
      <c r="Y94" s="239"/>
    </row>
    <row r="95" spans="2:25" x14ac:dyDescent="0.2">
      <c r="B95" s="240"/>
      <c r="C95" s="241"/>
      <c r="D95" s="241"/>
      <c r="E95" s="241"/>
      <c r="F95" s="241"/>
      <c r="G95" s="241"/>
      <c r="H95" s="241"/>
      <c r="I95" s="241"/>
      <c r="J95" s="241"/>
      <c r="K95" s="241"/>
      <c r="L95" s="241"/>
      <c r="M95" s="241"/>
      <c r="N95" s="241"/>
      <c r="O95" s="241"/>
      <c r="P95" s="241"/>
      <c r="Q95" s="241"/>
      <c r="R95" s="241"/>
      <c r="S95" s="241"/>
      <c r="T95" s="241"/>
      <c r="U95" s="241"/>
      <c r="V95" s="241"/>
      <c r="W95" s="241"/>
      <c r="X95" s="241"/>
      <c r="Y95" s="242"/>
    </row>
  </sheetData>
  <mergeCells count="107">
    <mergeCell ref="B37:AA40"/>
    <mergeCell ref="B8:N11"/>
    <mergeCell ref="B77:Y95"/>
    <mergeCell ref="B15:D16"/>
    <mergeCell ref="F15:F16"/>
    <mergeCell ref="H15:H16"/>
    <mergeCell ref="B18:D19"/>
    <mergeCell ref="F18:F19"/>
    <mergeCell ref="H18:H19"/>
    <mergeCell ref="B21:D22"/>
    <mergeCell ref="F21:F22"/>
    <mergeCell ref="H21:H22"/>
    <mergeCell ref="B53:M55"/>
    <mergeCell ref="B57:M59"/>
    <mergeCell ref="B60:M62"/>
    <mergeCell ref="B66:M69"/>
    <mergeCell ref="B24:D25"/>
    <mergeCell ref="B42:AA44"/>
    <mergeCell ref="B33:D34"/>
    <mergeCell ref="F33:F34"/>
    <mergeCell ref="H33:H34"/>
    <mergeCell ref="O67:O68"/>
    <mergeCell ref="Q67:Q68"/>
    <mergeCell ref="B70:M71"/>
    <mergeCell ref="B5:J6"/>
    <mergeCell ref="F24:F25"/>
    <mergeCell ref="H24:H25"/>
    <mergeCell ref="B27:D28"/>
    <mergeCell ref="F27:F28"/>
    <mergeCell ref="H27:H28"/>
    <mergeCell ref="B30:D31"/>
    <mergeCell ref="F30:F31"/>
    <mergeCell ref="H30:H31"/>
    <mergeCell ref="O70:O71"/>
    <mergeCell ref="Q70:Q71"/>
    <mergeCell ref="B51:L51"/>
    <mergeCell ref="O53:O55"/>
    <mergeCell ref="Q53:Q55"/>
    <mergeCell ref="O57:O59"/>
    <mergeCell ref="Q57:Q59"/>
    <mergeCell ref="O46:Q47"/>
    <mergeCell ref="S46:U47"/>
    <mergeCell ref="W46:Y47"/>
    <mergeCell ref="AA46:AC47"/>
    <mergeCell ref="AE46:AG47"/>
    <mergeCell ref="AI46:AK47"/>
    <mergeCell ref="O61:O62"/>
    <mergeCell ref="Q61:Q62"/>
    <mergeCell ref="B64:M64"/>
    <mergeCell ref="U70:U71"/>
    <mergeCell ref="W53:W55"/>
    <mergeCell ref="W57:W59"/>
    <mergeCell ref="W61:W62"/>
    <mergeCell ref="W67:W68"/>
    <mergeCell ref="W70:W71"/>
    <mergeCell ref="AC70:AC71"/>
    <mergeCell ref="AE53:AE55"/>
    <mergeCell ref="AE57:AE59"/>
    <mergeCell ref="AE61:AE62"/>
    <mergeCell ref="AE70:AE71"/>
    <mergeCell ref="AG53:AG55"/>
    <mergeCell ref="AG57:AG59"/>
    <mergeCell ref="AG61:AG62"/>
    <mergeCell ref="AG67:AG68"/>
    <mergeCell ref="AG70:AG71"/>
    <mergeCell ref="AI53:AI55"/>
    <mergeCell ref="AM46:AO47"/>
    <mergeCell ref="S53:S55"/>
    <mergeCell ref="S57:S59"/>
    <mergeCell ref="S61:S62"/>
    <mergeCell ref="S67:S68"/>
    <mergeCell ref="S70:S71"/>
    <mergeCell ref="U53:U55"/>
    <mergeCell ref="U57:U59"/>
    <mergeCell ref="U61:U62"/>
    <mergeCell ref="U67:U68"/>
    <mergeCell ref="Y53:Y55"/>
    <mergeCell ref="Y57:Y59"/>
    <mergeCell ref="Y61:Y62"/>
    <mergeCell ref="Y67:Y68"/>
    <mergeCell ref="Y70:Y71"/>
    <mergeCell ref="AA53:AA55"/>
    <mergeCell ref="AA57:AA59"/>
    <mergeCell ref="AA61:AA62"/>
    <mergeCell ref="AA67:AA68"/>
    <mergeCell ref="AA70:AA71"/>
    <mergeCell ref="AC53:AC55"/>
    <mergeCell ref="AC57:AC59"/>
    <mergeCell ref="AC61:AC62"/>
    <mergeCell ref="AC67:AC68"/>
    <mergeCell ref="AI57:AI59"/>
    <mergeCell ref="AI61:AI62"/>
    <mergeCell ref="AI67:AI68"/>
    <mergeCell ref="AI70:AI71"/>
    <mergeCell ref="AO70:AO71"/>
    <mergeCell ref="AO53:AO55"/>
    <mergeCell ref="AO57:AO59"/>
    <mergeCell ref="AM61:AM62"/>
    <mergeCell ref="AO61:AO62"/>
    <mergeCell ref="AM67:AM68"/>
    <mergeCell ref="AO67:AO68"/>
    <mergeCell ref="AK53:AK55"/>
    <mergeCell ref="AK57:AK59"/>
    <mergeCell ref="AK61:AK62"/>
    <mergeCell ref="AK67:AK68"/>
    <mergeCell ref="AK70:AK71"/>
    <mergeCell ref="AM53:AM5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2:AK63"/>
  <sheetViews>
    <sheetView showGridLines="0" zoomScale="75" zoomScaleNormal="75" zoomScalePageLayoutView="90" workbookViewId="0">
      <pane xSplit="3" ySplit="9" topLeftCell="D10" activePane="bottomRight" state="frozenSplit"/>
      <selection pane="topRight" activeCell="C33" sqref="C33"/>
      <selection pane="bottomLeft" activeCell="C33" sqref="C33"/>
      <selection pane="bottomRight" activeCell="K15" sqref="K15"/>
    </sheetView>
  </sheetViews>
  <sheetFormatPr baseColWidth="10" defaultColWidth="10.6640625" defaultRowHeight="19" x14ac:dyDescent="0.25"/>
  <cols>
    <col min="1" max="1" width="4.83203125" style="5" customWidth="1"/>
    <col min="2" max="2" width="26.6640625" style="5" bestFit="1" customWidth="1"/>
    <col min="3" max="3" width="12.5" style="5" bestFit="1" customWidth="1"/>
    <col min="4" max="4" width="2.6640625" style="5" customWidth="1"/>
    <col min="5" max="5" width="17.83203125" style="5" bestFit="1" customWidth="1"/>
    <col min="6" max="6" width="12.1640625" style="5" bestFit="1" customWidth="1"/>
    <col min="7" max="7" width="13.5" style="5" bestFit="1" customWidth="1"/>
    <col min="8" max="8" width="13.5" style="5" customWidth="1"/>
    <col min="9" max="9" width="14.33203125" style="5" bestFit="1" customWidth="1"/>
    <col min="10" max="10" width="2.6640625" style="5" customWidth="1"/>
    <col min="11" max="11" width="13.5" style="5" bestFit="1" customWidth="1"/>
    <col min="12" max="12" width="12.1640625" style="5" bestFit="1" customWidth="1"/>
    <col min="13" max="13" width="13.5" style="5" bestFit="1" customWidth="1"/>
    <col min="14" max="14" width="13.5" style="5" customWidth="1"/>
    <col min="15" max="15" width="14.33203125" style="5" bestFit="1" customWidth="1"/>
    <col min="16" max="16" width="2.6640625" style="5" customWidth="1"/>
    <col min="17" max="17" width="13.1640625" style="5" bestFit="1" customWidth="1"/>
    <col min="18" max="18" width="14.1640625" style="5" customWidth="1"/>
    <col min="19" max="19" width="13.5" style="5" bestFit="1" customWidth="1"/>
    <col min="20" max="20" width="13.5" style="5" customWidth="1"/>
    <col min="21" max="21" width="14.33203125" style="5" customWidth="1"/>
    <col min="22" max="22" width="1.33203125" style="5" customWidth="1"/>
    <col min="23" max="23" width="14.83203125" style="5" bestFit="1" customWidth="1"/>
    <col min="24" max="24" width="16.83203125" style="5" customWidth="1"/>
    <col min="25" max="25" width="13.5" style="5" bestFit="1" customWidth="1"/>
    <col min="26" max="26" width="14" style="5" bestFit="1" customWidth="1"/>
    <col min="27" max="27" width="14.33203125" style="5" bestFit="1" customWidth="1"/>
    <col min="28" max="28" width="2.6640625" style="5" customWidth="1"/>
    <col min="29" max="29" width="14.6640625" style="5" bestFit="1" customWidth="1"/>
    <col min="30" max="30" width="12.83203125" style="5" bestFit="1" customWidth="1"/>
    <col min="31" max="31" width="13.5" style="5" bestFit="1" customWidth="1"/>
    <col min="32" max="32" width="14" style="5" bestFit="1" customWidth="1"/>
    <col min="33" max="33" width="14.33203125" style="5" bestFit="1" customWidth="1"/>
    <col min="34" max="34" width="2.5" style="5" customWidth="1"/>
    <col min="35" max="35" width="14.6640625" style="5" bestFit="1" customWidth="1"/>
    <col min="36" max="36" width="13.5" style="5" bestFit="1" customWidth="1"/>
    <col min="37" max="37" width="14.33203125" style="5" bestFit="1" customWidth="1"/>
    <col min="38" max="39" width="9.5" style="5" customWidth="1"/>
    <col min="40" max="16384" width="10.6640625" style="5"/>
  </cols>
  <sheetData>
    <row r="2" spans="2:37" x14ac:dyDescent="0.25">
      <c r="B2" s="70"/>
      <c r="C2" s="71"/>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72"/>
    </row>
    <row r="3" spans="2:37" x14ac:dyDescent="0.25">
      <c r="E3" s="5" t="s">
        <v>9</v>
      </c>
      <c r="F3" s="63">
        <v>3</v>
      </c>
      <c r="Q3" s="5" t="s">
        <v>0</v>
      </c>
      <c r="R3" s="66"/>
      <c r="W3" s="5" t="s">
        <v>0</v>
      </c>
      <c r="X3" s="66"/>
      <c r="AC3" s="5" t="s">
        <v>0</v>
      </c>
      <c r="AD3" s="65"/>
    </row>
    <row r="4" spans="2:37" x14ac:dyDescent="0.25">
      <c r="B4" s="6" t="str">
        <f>"All amounts in "&amp;'Cap Table @ Priced Equity'!$C$7</f>
        <v>All amounts in EUR</v>
      </c>
      <c r="F4" s="7"/>
      <c r="I4" s="8"/>
      <c r="Q4" s="5" t="s">
        <v>10</v>
      </c>
      <c r="R4" s="69"/>
      <c r="W4" s="5" t="s">
        <v>10</v>
      </c>
      <c r="X4" s="1"/>
      <c r="AC4" s="5" t="s">
        <v>10</v>
      </c>
      <c r="AD4" s="1"/>
    </row>
    <row r="5" spans="2:37" x14ac:dyDescent="0.25">
      <c r="B5" s="9" t="s">
        <v>11</v>
      </c>
      <c r="C5" s="10"/>
      <c r="D5" s="11"/>
      <c r="E5" s="12"/>
      <c r="F5" s="12"/>
      <c r="G5" s="12"/>
      <c r="H5" s="12"/>
      <c r="I5" s="12"/>
      <c r="J5" s="12"/>
      <c r="K5" s="12">
        <v>2024</v>
      </c>
      <c r="L5" s="12"/>
      <c r="M5" s="12"/>
      <c r="N5" s="12"/>
      <c r="O5" s="12"/>
      <c r="P5" s="12"/>
      <c r="Q5" s="12">
        <v>2025</v>
      </c>
      <c r="R5" s="12"/>
      <c r="S5" s="12"/>
      <c r="T5" s="12"/>
      <c r="U5" s="12"/>
      <c r="V5" s="12"/>
      <c r="W5" s="12">
        <v>2026</v>
      </c>
      <c r="X5" s="12"/>
      <c r="Y5" s="12"/>
      <c r="Z5" s="12"/>
      <c r="AA5" s="12"/>
      <c r="AB5" s="12"/>
      <c r="AC5" s="12"/>
      <c r="AD5" s="12"/>
      <c r="AE5" s="12"/>
      <c r="AF5" s="12"/>
      <c r="AG5" s="12"/>
      <c r="AH5" s="12"/>
      <c r="AI5" s="12"/>
      <c r="AJ5" s="12"/>
      <c r="AK5" s="12"/>
    </row>
    <row r="7" spans="2:37" x14ac:dyDescent="0.25">
      <c r="B7" s="5" t="s">
        <v>12</v>
      </c>
      <c r="C7" s="2" t="s">
        <v>13</v>
      </c>
      <c r="E7" s="13" t="s">
        <v>14</v>
      </c>
      <c r="F7" s="14"/>
      <c r="G7" s="14"/>
      <c r="H7" s="14"/>
      <c r="I7" s="15"/>
      <c r="J7" s="4"/>
      <c r="K7" s="13" t="s">
        <v>57</v>
      </c>
      <c r="L7" s="14"/>
      <c r="M7" s="14"/>
      <c r="N7" s="14"/>
      <c r="O7" s="15"/>
      <c r="P7" s="4"/>
      <c r="Q7" s="13" t="s">
        <v>58</v>
      </c>
      <c r="R7" s="14"/>
      <c r="S7" s="14"/>
      <c r="T7" s="14"/>
      <c r="U7" s="15"/>
      <c r="V7" s="4"/>
      <c r="W7" s="13" t="s">
        <v>3</v>
      </c>
      <c r="X7" s="14"/>
      <c r="Y7" s="14"/>
      <c r="Z7" s="14"/>
      <c r="AA7" s="15"/>
      <c r="AB7" s="4"/>
      <c r="AC7" s="13" t="s">
        <v>4</v>
      </c>
      <c r="AD7" s="14"/>
      <c r="AE7" s="14"/>
      <c r="AF7" s="14"/>
      <c r="AG7" s="15"/>
      <c r="AH7" s="4"/>
      <c r="AI7" s="13" t="s">
        <v>1</v>
      </c>
      <c r="AJ7" s="14"/>
      <c r="AK7" s="15"/>
    </row>
    <row r="8" spans="2:37" x14ac:dyDescent="0.25">
      <c r="C8" s="64"/>
      <c r="D8" s="64"/>
      <c r="E8" s="16" t="s">
        <v>15</v>
      </c>
      <c r="F8" s="64" t="s">
        <v>16</v>
      </c>
      <c r="G8" s="64" t="s">
        <v>17</v>
      </c>
      <c r="H8" s="64" t="s">
        <v>53</v>
      </c>
      <c r="I8" s="17" t="s">
        <v>52</v>
      </c>
      <c r="J8" s="64"/>
      <c r="K8" s="16" t="s">
        <v>15</v>
      </c>
      <c r="L8" s="64" t="s">
        <v>16</v>
      </c>
      <c r="M8" s="64" t="s">
        <v>17</v>
      </c>
      <c r="N8" s="64" t="s">
        <v>53</v>
      </c>
      <c r="O8" s="17" t="s">
        <v>52</v>
      </c>
      <c r="P8" s="64"/>
      <c r="Q8" s="16" t="s">
        <v>15</v>
      </c>
      <c r="R8" s="64" t="s">
        <v>16</v>
      </c>
      <c r="S8" s="64" t="s">
        <v>17</v>
      </c>
      <c r="T8" s="64" t="s">
        <v>53</v>
      </c>
      <c r="U8" s="17" t="s">
        <v>52</v>
      </c>
      <c r="V8" s="64"/>
      <c r="W8" s="16" t="s">
        <v>18</v>
      </c>
      <c r="X8" s="64" t="s">
        <v>16</v>
      </c>
      <c r="Y8" s="64" t="s">
        <v>17</v>
      </c>
      <c r="Z8" s="64" t="s">
        <v>53</v>
      </c>
      <c r="AA8" s="17" t="s">
        <v>52</v>
      </c>
      <c r="AB8" s="64"/>
      <c r="AC8" s="16" t="s">
        <v>15</v>
      </c>
      <c r="AD8" s="64" t="s">
        <v>16</v>
      </c>
      <c r="AE8" s="64" t="s">
        <v>17</v>
      </c>
      <c r="AF8" s="64" t="s">
        <v>53</v>
      </c>
      <c r="AG8" s="17" t="s">
        <v>52</v>
      </c>
      <c r="AH8" s="64"/>
      <c r="AI8" s="16" t="s">
        <v>19</v>
      </c>
      <c r="AJ8" s="64" t="s">
        <v>17</v>
      </c>
      <c r="AK8" s="17" t="s">
        <v>52</v>
      </c>
    </row>
    <row r="9" spans="2:37" x14ac:dyDescent="0.25">
      <c r="B9" s="13" t="s">
        <v>20</v>
      </c>
      <c r="C9" s="14" t="s">
        <v>21</v>
      </c>
      <c r="E9" s="18" t="s">
        <v>13</v>
      </c>
      <c r="F9" s="19" t="s">
        <v>22</v>
      </c>
      <c r="G9" s="19" t="s">
        <v>22</v>
      </c>
      <c r="H9" s="19" t="s">
        <v>23</v>
      </c>
      <c r="I9" s="20" t="s">
        <v>23</v>
      </c>
      <c r="J9" s="14"/>
      <c r="K9" s="18" t="str">
        <f>'Cap Table @ Priced Equity'!$C$7</f>
        <v>EUR</v>
      </c>
      <c r="L9" s="19" t="s">
        <v>22</v>
      </c>
      <c r="M9" s="19" t="s">
        <v>22</v>
      </c>
      <c r="N9" s="19" t="s">
        <v>23</v>
      </c>
      <c r="O9" s="20" t="s">
        <v>23</v>
      </c>
      <c r="P9" s="14"/>
      <c r="Q9" s="18" t="str">
        <f>'Cap Table @ Priced Equity'!$C$7</f>
        <v>EUR</v>
      </c>
      <c r="R9" s="19" t="s">
        <v>22</v>
      </c>
      <c r="S9" s="19" t="s">
        <v>22</v>
      </c>
      <c r="T9" s="19" t="s">
        <v>23</v>
      </c>
      <c r="U9" s="20" t="s">
        <v>23</v>
      </c>
      <c r="V9" s="19"/>
      <c r="W9" s="18" t="str">
        <f>'Cap Table @ Priced Equity'!$C$7</f>
        <v>EUR</v>
      </c>
      <c r="X9" s="19" t="s">
        <v>22</v>
      </c>
      <c r="Y9" s="19" t="s">
        <v>22</v>
      </c>
      <c r="Z9" s="19" t="s">
        <v>23</v>
      </c>
      <c r="AA9" s="20" t="s">
        <v>23</v>
      </c>
      <c r="AB9" s="14"/>
      <c r="AC9" s="18" t="str">
        <f>'Cap Table @ Priced Equity'!$C$7</f>
        <v>EUR</v>
      </c>
      <c r="AD9" s="19" t="s">
        <v>22</v>
      </c>
      <c r="AE9" s="19" t="s">
        <v>22</v>
      </c>
      <c r="AF9" s="19" t="s">
        <v>23</v>
      </c>
      <c r="AG9" s="20" t="s">
        <v>23</v>
      </c>
      <c r="AH9" s="21"/>
      <c r="AI9" s="18" t="str">
        <f>'Cap Table @ Priced Equity'!$C$7</f>
        <v>EUR</v>
      </c>
      <c r="AJ9" s="19" t="s">
        <v>22</v>
      </c>
      <c r="AK9" s="22" t="s">
        <v>23</v>
      </c>
    </row>
    <row r="10" spans="2:37" x14ac:dyDescent="0.25">
      <c r="B10" s="23"/>
      <c r="E10" s="23"/>
      <c r="I10" s="24"/>
      <c r="K10" s="23"/>
      <c r="O10" s="24"/>
      <c r="Q10" s="23"/>
      <c r="U10" s="24"/>
      <c r="W10" s="23"/>
      <c r="AA10" s="24"/>
      <c r="AC10" s="23"/>
      <c r="AG10" s="24"/>
      <c r="AI10" s="23"/>
      <c r="AK10" s="24"/>
    </row>
    <row r="11" spans="2:37" x14ac:dyDescent="0.25">
      <c r="B11" s="25" t="s">
        <v>24</v>
      </c>
      <c r="E11" s="23"/>
      <c r="I11" s="24"/>
      <c r="K11" s="23"/>
      <c r="O11" s="24"/>
      <c r="Q11" s="23"/>
      <c r="U11" s="24"/>
      <c r="W11" s="23"/>
      <c r="AA11" s="24"/>
      <c r="AC11" s="23"/>
      <c r="AG11" s="24"/>
      <c r="AI11" s="23"/>
      <c r="AK11" s="24"/>
    </row>
    <row r="12" spans="2:37" x14ac:dyDescent="0.25">
      <c r="B12" s="23" t="str">
        <f>'Startup Management Roles'!C12</f>
        <v>Founder 1, CEO</v>
      </c>
      <c r="C12" s="5" t="s">
        <v>14</v>
      </c>
      <c r="E12" s="116">
        <f>F12*E49</f>
        <v>2633</v>
      </c>
      <c r="F12" s="102">
        <v>2633</v>
      </c>
      <c r="G12" s="26">
        <f>F12</f>
        <v>2633</v>
      </c>
      <c r="H12" s="74">
        <f>IF(ISBLANK(G12),"",F12/G$40)</f>
        <v>0.19699236869669309</v>
      </c>
      <c r="I12" s="27">
        <f>IF(ISBLANK(G12),"",G12/G$41)</f>
        <v>0.17759341697018752</v>
      </c>
      <c r="K12" s="67"/>
      <c r="L12" s="26">
        <f>K12/K$49</f>
        <v>0</v>
      </c>
      <c r="M12" s="26">
        <f>G12+L12</f>
        <v>2633</v>
      </c>
      <c r="N12" s="74">
        <f>M12/M40</f>
        <v>0.19699236869669309</v>
      </c>
      <c r="O12" s="27">
        <f>IF(ISBLANK(M12),"",M12/M$41)</f>
        <v>0.17759341697018752</v>
      </c>
      <c r="Q12" s="67"/>
      <c r="R12" s="26">
        <f>Q12/Q$49</f>
        <v>0</v>
      </c>
      <c r="S12" s="26">
        <f>M12+R12</f>
        <v>2633</v>
      </c>
      <c r="T12" s="74">
        <f>S12/S40</f>
        <v>0.19699236869669309</v>
      </c>
      <c r="U12" s="27">
        <f>IF(ISBLANK(S12),"",S12/S$41)</f>
        <v>0.17759341697018752</v>
      </c>
      <c r="V12" s="28"/>
      <c r="W12" s="67"/>
      <c r="X12" s="26">
        <f>W12/W$49</f>
        <v>0</v>
      </c>
      <c r="Y12" s="26">
        <f>S12+X12</f>
        <v>2633</v>
      </c>
      <c r="Z12" s="74">
        <f>Y12/Y40</f>
        <v>0.19699236869669309</v>
      </c>
      <c r="AA12" s="27">
        <f>IF(ISBLANK(Y12),"",Y12/Y$41)</f>
        <v>0.17759341697018752</v>
      </c>
      <c r="AC12" s="67"/>
      <c r="AD12" s="26">
        <f>AC12/AC$49</f>
        <v>0</v>
      </c>
      <c r="AE12" s="26">
        <f>Y12+AD12</f>
        <v>2633</v>
      </c>
      <c r="AF12" s="74">
        <f>AE12/AE40</f>
        <v>0.19699236869669309</v>
      </c>
      <c r="AG12" s="27">
        <f>IF(ISBLANK(AE12),"",AE12/AE$41)</f>
        <v>0.17759341697018752</v>
      </c>
      <c r="AI12" s="29">
        <f>AK12*AI$52</f>
        <v>93502934.034803733</v>
      </c>
      <c r="AJ12" s="26">
        <f>AE12</f>
        <v>2633</v>
      </c>
      <c r="AK12" s="27">
        <f>IF(ISBLANK(AJ12),"",AJ12/AJ$41)</f>
        <v>0.17759341697018752</v>
      </c>
    </row>
    <row r="13" spans="2:37" x14ac:dyDescent="0.25">
      <c r="B13" s="23" t="str">
        <f>'Startup Management Roles'!E12</f>
        <v>Founder 2, CTO</v>
      </c>
      <c r="C13" s="5" t="s">
        <v>14</v>
      </c>
      <c r="E13" s="116">
        <f>F13*E49</f>
        <v>2633</v>
      </c>
      <c r="F13" s="102">
        <v>2633</v>
      </c>
      <c r="G13" s="26">
        <f t="shared" ref="G13:G21" si="0">F13</f>
        <v>2633</v>
      </c>
      <c r="H13" s="74">
        <f t="shared" ref="H13:H19" si="1">IF(ISBLANK(G13),"",F13/G$40)</f>
        <v>0.19699236869669309</v>
      </c>
      <c r="I13" s="27">
        <f>IF(ISBLANK(G13),"",G13/G$41)</f>
        <v>0.17759341697018752</v>
      </c>
      <c r="K13" s="67"/>
      <c r="L13" s="26">
        <f>K13/K$49</f>
        <v>0</v>
      </c>
      <c r="M13" s="26">
        <f t="shared" ref="M13:M19" si="2">G13+L13</f>
        <v>2633</v>
      </c>
      <c r="N13" s="74">
        <f>M13/M40</f>
        <v>0.19699236869669309</v>
      </c>
      <c r="O13" s="27">
        <f>IF(ISBLANK(M13),"",M13/M$41)</f>
        <v>0.17759341697018752</v>
      </c>
      <c r="Q13" s="67"/>
      <c r="R13" s="26">
        <f>Q13/Q$49</f>
        <v>0</v>
      </c>
      <c r="S13" s="26">
        <f>M13+R13</f>
        <v>2633</v>
      </c>
      <c r="T13" s="74">
        <f>S13/S40</f>
        <v>0.19699236869669309</v>
      </c>
      <c r="U13" s="27">
        <f>IF(ISBLANK(S13),"",S13/S$41)</f>
        <v>0.17759341697018752</v>
      </c>
      <c r="V13" s="28"/>
      <c r="W13" s="67"/>
      <c r="X13" s="26">
        <f>W13/W$49</f>
        <v>0</v>
      </c>
      <c r="Y13" s="26">
        <f>S13+X13</f>
        <v>2633</v>
      </c>
      <c r="Z13" s="74">
        <f>Y13/Y40</f>
        <v>0.19699236869669309</v>
      </c>
      <c r="AA13" s="27">
        <f>IF(ISBLANK(Y13),"",Y13/Y$41)</f>
        <v>0.17759341697018752</v>
      </c>
      <c r="AC13" s="67"/>
      <c r="AD13" s="26">
        <f>AC13/AC$49</f>
        <v>0</v>
      </c>
      <c r="AE13" s="26">
        <f t="shared" ref="AE13:AE19" si="3">Y13+AD13</f>
        <v>2633</v>
      </c>
      <c r="AF13" s="74">
        <f>AE13/AE40</f>
        <v>0.19699236869669309</v>
      </c>
      <c r="AG13" s="27">
        <f>IF(ISBLANK(AE13),"",AE13/AE$41)</f>
        <v>0.17759341697018752</v>
      </c>
      <c r="AI13" s="29">
        <f>AK13*AI$52</f>
        <v>93502934.034803733</v>
      </c>
      <c r="AJ13" s="26">
        <f t="shared" ref="AJ13:AJ19" si="4">AE13</f>
        <v>2633</v>
      </c>
      <c r="AK13" s="27">
        <f>IF(ISBLANK(AJ13),"",AJ13/AJ$41)</f>
        <v>0.17759341697018752</v>
      </c>
    </row>
    <row r="14" spans="2:37" x14ac:dyDescent="0.25">
      <c r="B14" s="23" t="str">
        <f>'Startup Management Roles'!G12</f>
        <v>Founder 3, COO</v>
      </c>
      <c r="C14" s="5" t="s">
        <v>14</v>
      </c>
      <c r="E14" s="116">
        <f>F14*E49</f>
        <v>2633</v>
      </c>
      <c r="F14" s="102">
        <v>2633</v>
      </c>
      <c r="G14" s="26">
        <f t="shared" ref="G14:G18" si="5">F14</f>
        <v>2633</v>
      </c>
      <c r="H14" s="74">
        <f t="shared" si="1"/>
        <v>0.19699236869669309</v>
      </c>
      <c r="I14" s="27">
        <f>IF(ISBLANK(G14),"",G14/G$41)</f>
        <v>0.17759341697018752</v>
      </c>
      <c r="K14" s="67"/>
      <c r="L14" s="26">
        <f>K14/K$49</f>
        <v>0</v>
      </c>
      <c r="M14" s="26">
        <f t="shared" ref="M14:M18" si="6">G14+L14</f>
        <v>2633</v>
      </c>
      <c r="N14" s="133">
        <f>M14/M40</f>
        <v>0.19699236869669309</v>
      </c>
      <c r="O14" s="27">
        <f>IF(ISBLANK(M14),"",M14/M$41)</f>
        <v>0.17759341697018752</v>
      </c>
      <c r="Q14" s="67"/>
      <c r="R14" s="26">
        <f>Q14/Q$49</f>
        <v>0</v>
      </c>
      <c r="S14" s="26">
        <f>M14+R14</f>
        <v>2633</v>
      </c>
      <c r="T14" s="74">
        <f>S14/S40</f>
        <v>0.19699236869669309</v>
      </c>
      <c r="U14" s="27">
        <f>IF(ISBLANK(S14),"",S14/S$41)</f>
        <v>0.17759341697018752</v>
      </c>
      <c r="V14" s="28"/>
      <c r="W14" s="67"/>
      <c r="X14" s="26">
        <f>W14/W$49</f>
        <v>0</v>
      </c>
      <c r="Y14" s="26">
        <f>S14+X14</f>
        <v>2633</v>
      </c>
      <c r="Z14" s="74">
        <f>Y14/Y40</f>
        <v>0.19699236869669309</v>
      </c>
      <c r="AA14" s="27">
        <f>IF(ISBLANK(Y14),"",Y14/Y$41)</f>
        <v>0.17759341697018752</v>
      </c>
      <c r="AC14" s="67"/>
      <c r="AD14" s="26">
        <f>AC14/AC$49</f>
        <v>0</v>
      </c>
      <c r="AE14" s="26">
        <f t="shared" ref="AE14:AE18" si="7">Y14+AD14</f>
        <v>2633</v>
      </c>
      <c r="AF14" s="74">
        <f>AE14/AE40</f>
        <v>0.19699236869669309</v>
      </c>
      <c r="AG14" s="27">
        <f>IF(ISBLANK(AE14),"",AE14/AE$41)</f>
        <v>0.17759341697018752</v>
      </c>
      <c r="AI14" s="29">
        <f>AK14*AI$52</f>
        <v>93502934.034803733</v>
      </c>
      <c r="AJ14" s="26">
        <f t="shared" ref="AJ14:AJ18" si="8">AE14</f>
        <v>2633</v>
      </c>
      <c r="AK14" s="27">
        <f>IF(ISBLANK(AJ14),"",AJ14/AJ$41)</f>
        <v>0.17759341697018752</v>
      </c>
    </row>
    <row r="15" spans="2:37" x14ac:dyDescent="0.25">
      <c r="B15" s="23" t="str">
        <f>'Startup Management Roles'!I12</f>
        <v>Founder 4, CSO</v>
      </c>
      <c r="C15" s="5" t="s">
        <v>14</v>
      </c>
      <c r="E15" s="116">
        <f>F15*E49</f>
        <v>2633</v>
      </c>
      <c r="F15" s="102">
        <v>2633</v>
      </c>
      <c r="G15" s="26">
        <f t="shared" si="5"/>
        <v>2633</v>
      </c>
      <c r="H15" s="74">
        <f t="shared" si="1"/>
        <v>0.19699236869669309</v>
      </c>
      <c r="I15" s="27">
        <f t="shared" ref="I15:I18" si="9">IF(ISBLANK(G15),"",G15/G$41)</f>
        <v>0.17759341697018752</v>
      </c>
      <c r="K15" s="67"/>
      <c r="L15" s="26">
        <f t="shared" ref="L15:L18" si="10">K15/K$49</f>
        <v>0</v>
      </c>
      <c r="M15" s="26">
        <f t="shared" si="6"/>
        <v>2633</v>
      </c>
      <c r="N15" s="74">
        <f>M15/M40</f>
        <v>0.19699236869669309</v>
      </c>
      <c r="O15" s="27">
        <f t="shared" ref="O15:O18" si="11">IF(ISBLANK(M15),"",M15/M$41)</f>
        <v>0.17759341697018752</v>
      </c>
      <c r="Q15" s="67"/>
      <c r="R15" s="26">
        <f t="shared" ref="R15:R18" si="12">Q15/Q$49</f>
        <v>0</v>
      </c>
      <c r="S15" s="26">
        <f t="shared" ref="S15:S18" si="13">M15+R15</f>
        <v>2633</v>
      </c>
      <c r="T15" s="74">
        <f>S15/S40</f>
        <v>0.19699236869669309</v>
      </c>
      <c r="U15" s="27">
        <f t="shared" ref="U15:U18" si="14">IF(ISBLANK(S15),"",S15/S$41)</f>
        <v>0.17759341697018752</v>
      </c>
      <c r="V15" s="28"/>
      <c r="W15" s="67"/>
      <c r="X15" s="26">
        <f t="shared" ref="X15:X18" si="15">W15/W$49</f>
        <v>0</v>
      </c>
      <c r="Y15" s="26">
        <f t="shared" ref="Y15:Y18" si="16">S15+X15</f>
        <v>2633</v>
      </c>
      <c r="Z15" s="74">
        <f>Y15/Y40</f>
        <v>0.19699236869669309</v>
      </c>
      <c r="AA15" s="27">
        <f t="shared" ref="AA15:AA18" si="17">IF(ISBLANK(Y15),"",Y15/Y$41)</f>
        <v>0.17759341697018752</v>
      </c>
      <c r="AC15" s="67"/>
      <c r="AD15" s="26">
        <f t="shared" ref="AD15:AD19" si="18">AC15/AC$49</f>
        <v>0</v>
      </c>
      <c r="AE15" s="26">
        <f t="shared" si="7"/>
        <v>2633</v>
      </c>
      <c r="AF15" s="74">
        <f>AE15/AE40</f>
        <v>0.19699236869669309</v>
      </c>
      <c r="AG15" s="27">
        <f t="shared" ref="AG15:AG18" si="19">IF(ISBLANK(AE15),"",AE15/AE$41)</f>
        <v>0.17759341697018752</v>
      </c>
      <c r="AI15" s="29">
        <f t="shared" ref="AI15:AI18" si="20">AK15*AI$52</f>
        <v>93502934.034803733</v>
      </c>
      <c r="AJ15" s="26">
        <f t="shared" si="8"/>
        <v>2633</v>
      </c>
      <c r="AK15" s="27">
        <f t="shared" ref="AK15:AK18" si="21">IF(ISBLANK(AJ15),"",AJ15/AJ$41)</f>
        <v>0.17759341697018752</v>
      </c>
    </row>
    <row r="16" spans="2:37" x14ac:dyDescent="0.25">
      <c r="B16" s="23" t="str">
        <f>'Startup Management Roles'!K12</f>
        <v>Founder 5, ROLE</v>
      </c>
      <c r="C16" s="5" t="s">
        <v>14</v>
      </c>
      <c r="E16" s="116">
        <f>F16*E49</f>
        <v>732</v>
      </c>
      <c r="F16" s="102">
        <v>732</v>
      </c>
      <c r="G16" s="26">
        <f t="shared" si="5"/>
        <v>732</v>
      </c>
      <c r="H16" s="74">
        <f t="shared" si="1"/>
        <v>5.4765823731856948E-2</v>
      </c>
      <c r="I16" s="27">
        <f t="shared" si="9"/>
        <v>4.9372723593686767E-2</v>
      </c>
      <c r="K16" s="67"/>
      <c r="L16" s="26">
        <f t="shared" si="10"/>
        <v>0</v>
      </c>
      <c r="M16" s="26">
        <f t="shared" si="6"/>
        <v>732</v>
      </c>
      <c r="N16" s="74">
        <f>M16/M40</f>
        <v>5.4765823731856948E-2</v>
      </c>
      <c r="O16" s="27">
        <f t="shared" si="11"/>
        <v>4.9372723593686767E-2</v>
      </c>
      <c r="Q16" s="67"/>
      <c r="R16" s="26">
        <f t="shared" si="12"/>
        <v>0</v>
      </c>
      <c r="S16" s="26">
        <f t="shared" si="13"/>
        <v>732</v>
      </c>
      <c r="T16" s="74">
        <f>S16/S40</f>
        <v>5.4765823731856948E-2</v>
      </c>
      <c r="U16" s="27">
        <f t="shared" si="14"/>
        <v>4.9372723593686767E-2</v>
      </c>
      <c r="V16" s="28"/>
      <c r="W16" s="67"/>
      <c r="X16" s="26">
        <f t="shared" si="15"/>
        <v>0</v>
      </c>
      <c r="Y16" s="26">
        <f t="shared" si="16"/>
        <v>732</v>
      </c>
      <c r="Z16" s="74">
        <f>Y16/Y40</f>
        <v>5.4765823731856948E-2</v>
      </c>
      <c r="AA16" s="27">
        <f t="shared" si="17"/>
        <v>4.9372723593686767E-2</v>
      </c>
      <c r="AC16" s="67"/>
      <c r="AD16" s="26">
        <f t="shared" si="18"/>
        <v>0</v>
      </c>
      <c r="AE16" s="26">
        <f t="shared" si="7"/>
        <v>732</v>
      </c>
      <c r="AF16" s="74">
        <f>AE16/AE40</f>
        <v>5.4765823731856948E-2</v>
      </c>
      <c r="AG16" s="27">
        <f t="shared" si="19"/>
        <v>4.9372723593686767E-2</v>
      </c>
      <c r="AI16" s="29">
        <f t="shared" si="20"/>
        <v>25994738.972076084</v>
      </c>
      <c r="AJ16" s="26">
        <f t="shared" si="8"/>
        <v>732</v>
      </c>
      <c r="AK16" s="27">
        <f t="shared" si="21"/>
        <v>4.9372723593686767E-2</v>
      </c>
    </row>
    <row r="17" spans="2:37" x14ac:dyDescent="0.25">
      <c r="B17" s="23" t="str">
        <f>'Startup Management Roles'!M12</f>
        <v>Advisor 1</v>
      </c>
      <c r="C17" s="5" t="s">
        <v>14</v>
      </c>
      <c r="E17" s="116">
        <f>F17*E49</f>
        <v>100</v>
      </c>
      <c r="F17" s="102">
        <v>100</v>
      </c>
      <c r="G17" s="26">
        <f t="shared" si="5"/>
        <v>100</v>
      </c>
      <c r="H17" s="74">
        <f t="shared" si="1"/>
        <v>7.4816699087236274E-3</v>
      </c>
      <c r="I17" s="27">
        <f t="shared" si="9"/>
        <v>6.7449075947659514E-3</v>
      </c>
      <c r="K17" s="67"/>
      <c r="L17" s="26">
        <f t="shared" si="10"/>
        <v>0</v>
      </c>
      <c r="M17" s="26">
        <f t="shared" si="6"/>
        <v>100</v>
      </c>
      <c r="N17" s="74">
        <f>M17/M40</f>
        <v>7.4816699087236274E-3</v>
      </c>
      <c r="O17" s="27">
        <f t="shared" si="11"/>
        <v>6.7449075947659514E-3</v>
      </c>
      <c r="Q17" s="67"/>
      <c r="R17" s="26">
        <f t="shared" si="12"/>
        <v>0</v>
      </c>
      <c r="S17" s="26">
        <f t="shared" si="13"/>
        <v>100</v>
      </c>
      <c r="T17" s="74">
        <f>S17/S40</f>
        <v>7.4816699087236274E-3</v>
      </c>
      <c r="U17" s="27">
        <f t="shared" si="14"/>
        <v>6.7449075947659514E-3</v>
      </c>
      <c r="V17" s="28"/>
      <c r="W17" s="67"/>
      <c r="X17" s="26">
        <f t="shared" si="15"/>
        <v>0</v>
      </c>
      <c r="Y17" s="26">
        <f t="shared" si="16"/>
        <v>100</v>
      </c>
      <c r="Z17" s="74">
        <f>Y17/Y40</f>
        <v>7.4816699087236274E-3</v>
      </c>
      <c r="AA17" s="27">
        <f t="shared" si="17"/>
        <v>6.7449075947659514E-3</v>
      </c>
      <c r="AC17" s="67"/>
      <c r="AD17" s="26">
        <f t="shared" si="18"/>
        <v>0</v>
      </c>
      <c r="AE17" s="26">
        <f t="shared" si="7"/>
        <v>100</v>
      </c>
      <c r="AF17" s="74">
        <f>AE17/AE40</f>
        <v>7.4816699087236274E-3</v>
      </c>
      <c r="AG17" s="27">
        <f t="shared" si="19"/>
        <v>6.7449075947659514E-3</v>
      </c>
      <c r="AI17" s="29">
        <f t="shared" si="20"/>
        <v>3551193.8486442734</v>
      </c>
      <c r="AJ17" s="26">
        <f t="shared" si="8"/>
        <v>100</v>
      </c>
      <c r="AK17" s="27">
        <f t="shared" si="21"/>
        <v>6.7449075947659514E-3</v>
      </c>
    </row>
    <row r="18" spans="2:37" x14ac:dyDescent="0.25">
      <c r="B18" s="23" t="str">
        <f>'Startup Management Roles'!O12</f>
        <v>Advisor 2</v>
      </c>
      <c r="C18" s="5" t="s">
        <v>14</v>
      </c>
      <c r="E18" s="116">
        <f>F18*E49</f>
        <v>100</v>
      </c>
      <c r="F18" s="102">
        <v>100</v>
      </c>
      <c r="G18" s="26">
        <f t="shared" si="5"/>
        <v>100</v>
      </c>
      <c r="H18" s="74">
        <f t="shared" si="1"/>
        <v>7.4816699087236274E-3</v>
      </c>
      <c r="I18" s="27">
        <f t="shared" si="9"/>
        <v>6.7449075947659514E-3</v>
      </c>
      <c r="K18" s="67"/>
      <c r="L18" s="26">
        <f t="shared" si="10"/>
        <v>0</v>
      </c>
      <c r="M18" s="26">
        <f t="shared" si="6"/>
        <v>100</v>
      </c>
      <c r="N18" s="74">
        <f>M18/M40</f>
        <v>7.4816699087236274E-3</v>
      </c>
      <c r="O18" s="27">
        <f t="shared" si="11"/>
        <v>6.7449075947659514E-3</v>
      </c>
      <c r="Q18" s="67"/>
      <c r="R18" s="26">
        <f t="shared" si="12"/>
        <v>0</v>
      </c>
      <c r="S18" s="26">
        <f t="shared" si="13"/>
        <v>100</v>
      </c>
      <c r="T18" s="74">
        <f>S18/S40</f>
        <v>7.4816699087236274E-3</v>
      </c>
      <c r="U18" s="27">
        <f t="shared" si="14"/>
        <v>6.7449075947659514E-3</v>
      </c>
      <c r="V18" s="28"/>
      <c r="W18" s="67"/>
      <c r="X18" s="26">
        <f t="shared" si="15"/>
        <v>0</v>
      </c>
      <c r="Y18" s="26">
        <f t="shared" si="16"/>
        <v>100</v>
      </c>
      <c r="Z18" s="74">
        <f>Y18/Y40</f>
        <v>7.4816699087236274E-3</v>
      </c>
      <c r="AA18" s="27">
        <f t="shared" si="17"/>
        <v>6.7449075947659514E-3</v>
      </c>
      <c r="AC18" s="67"/>
      <c r="AD18" s="26">
        <f t="shared" si="18"/>
        <v>0</v>
      </c>
      <c r="AE18" s="26">
        <f t="shared" si="7"/>
        <v>100</v>
      </c>
      <c r="AF18" s="74">
        <f>AE18/AE40</f>
        <v>7.4816699087236274E-3</v>
      </c>
      <c r="AG18" s="27">
        <f t="shared" si="19"/>
        <v>6.7449075947659514E-3</v>
      </c>
      <c r="AI18" s="29">
        <f t="shared" si="20"/>
        <v>3551193.8486442734</v>
      </c>
      <c r="AJ18" s="26">
        <f t="shared" si="8"/>
        <v>100</v>
      </c>
      <c r="AK18" s="27">
        <f t="shared" si="21"/>
        <v>6.7449075947659514E-3</v>
      </c>
    </row>
    <row r="19" spans="2:37" x14ac:dyDescent="0.25">
      <c r="B19" s="23" t="s">
        <v>51</v>
      </c>
      <c r="C19" s="5" t="s">
        <v>14</v>
      </c>
      <c r="E19" s="116">
        <f>F19*E49</f>
        <v>1902</v>
      </c>
      <c r="F19" s="102">
        <v>1902</v>
      </c>
      <c r="G19" s="26">
        <f t="shared" si="0"/>
        <v>1902</v>
      </c>
      <c r="H19" s="74">
        <f t="shared" si="1"/>
        <v>0.14230136166392338</v>
      </c>
      <c r="I19" s="27">
        <f>IF(ISBLANK(G19),"",G19/G$41)</f>
        <v>0.12828814245244841</v>
      </c>
      <c r="K19" s="67"/>
      <c r="L19" s="26">
        <f>K19/K$49</f>
        <v>0</v>
      </c>
      <c r="M19" s="26">
        <f t="shared" si="2"/>
        <v>1902</v>
      </c>
      <c r="N19" s="74">
        <f>M19/M40</f>
        <v>0.14230136166392338</v>
      </c>
      <c r="O19" s="27">
        <f>IF(ISBLANK(M19),"",M19/M$41)</f>
        <v>0.12828814245244841</v>
      </c>
      <c r="Q19" s="67"/>
      <c r="R19" s="26">
        <f>Q19/Q$49</f>
        <v>0</v>
      </c>
      <c r="S19" s="26">
        <f>M19+R19</f>
        <v>1902</v>
      </c>
      <c r="T19" s="74">
        <f>S19/S40</f>
        <v>0.14230136166392338</v>
      </c>
      <c r="U19" s="27">
        <f>IF(ISBLANK(S19),"",S19/S$41)</f>
        <v>0.12828814245244841</v>
      </c>
      <c r="V19" s="28"/>
      <c r="W19" s="67"/>
      <c r="X19" s="26">
        <f>W19/W$49</f>
        <v>0</v>
      </c>
      <c r="Y19" s="26">
        <f>S19+X19</f>
        <v>1902</v>
      </c>
      <c r="Z19" s="74">
        <f>Y19/Y40</f>
        <v>0.14230136166392338</v>
      </c>
      <c r="AA19" s="27">
        <f>IF(ISBLANK(Y19),"",Y19/Y$41)</f>
        <v>0.12828814245244841</v>
      </c>
      <c r="AC19" s="67"/>
      <c r="AD19" s="26">
        <f t="shared" si="18"/>
        <v>0</v>
      </c>
      <c r="AE19" s="26">
        <f t="shared" si="3"/>
        <v>1902</v>
      </c>
      <c r="AF19" s="74">
        <f>AE19/AE40</f>
        <v>0.14230136166392338</v>
      </c>
      <c r="AG19" s="27">
        <f>IF(ISBLANK(AE19),"",AE19/AE$41)</f>
        <v>0.12828814245244841</v>
      </c>
      <c r="AI19" s="29">
        <f>AK19*AI$52</f>
        <v>67543707.001214087</v>
      </c>
      <c r="AJ19" s="26">
        <f t="shared" si="4"/>
        <v>1902</v>
      </c>
      <c r="AK19" s="27">
        <f>IF(ISBLANK(AJ19),"",AJ19/AJ$41)</f>
        <v>0.12828814245244841</v>
      </c>
    </row>
    <row r="20" spans="2:37" ht="20" thickBot="1" x14ac:dyDescent="0.3">
      <c r="B20" s="79" t="s">
        <v>8</v>
      </c>
      <c r="C20" s="80" t="s">
        <v>14</v>
      </c>
      <c r="D20" s="80"/>
      <c r="E20" s="117">
        <f>F20*E50</f>
        <v>0</v>
      </c>
      <c r="F20" s="84">
        <v>1460</v>
      </c>
      <c r="G20" s="73">
        <f t="shared" si="0"/>
        <v>1460</v>
      </c>
      <c r="H20" s="81"/>
      <c r="I20" s="82">
        <f>IF(ISBLANK(G20),"",G20/G$41)</f>
        <v>9.8475650883582899E-2</v>
      </c>
      <c r="J20" s="80"/>
      <c r="K20" s="83">
        <f>L20*K50</f>
        <v>0</v>
      </c>
      <c r="L20" s="84"/>
      <c r="M20" s="73">
        <f t="shared" ref="M20:M21" si="22">G20+L20</f>
        <v>1460</v>
      </c>
      <c r="N20" s="81"/>
      <c r="O20" s="82">
        <f>IF(ISBLANK(M20),"",M20/M$41)</f>
        <v>9.8475650883582899E-2</v>
      </c>
      <c r="P20" s="80"/>
      <c r="Q20" s="83">
        <f>R20*Q50</f>
        <v>0</v>
      </c>
      <c r="R20" s="84"/>
      <c r="S20" s="73">
        <f>M20+R20</f>
        <v>1460</v>
      </c>
      <c r="T20" s="81"/>
      <c r="U20" s="82">
        <f>IF(ISBLANK(S20),"",S20/S$41)</f>
        <v>9.8475650883582899E-2</v>
      </c>
      <c r="V20" s="76"/>
      <c r="W20" s="83">
        <f>X20*W50</f>
        <v>0</v>
      </c>
      <c r="X20" s="84"/>
      <c r="Y20" s="73">
        <f>S20+X20</f>
        <v>1460</v>
      </c>
      <c r="Z20" s="81"/>
      <c r="AA20" s="82">
        <f>IF(ISBLANK(Y20),"",Y20/Y$41)</f>
        <v>9.8475650883582899E-2</v>
      </c>
      <c r="AB20" s="80"/>
      <c r="AC20" s="83">
        <f>AD20*AC50</f>
        <v>0</v>
      </c>
      <c r="AD20" s="84"/>
      <c r="AE20" s="73">
        <f t="shared" ref="AE20:AE21" si="23">Y20+AD20</f>
        <v>1460</v>
      </c>
      <c r="AF20" s="81"/>
      <c r="AG20" s="82">
        <f>IF(ISBLANK(AE20),"",AE20/AE$41)</f>
        <v>9.8475650883582899E-2</v>
      </c>
      <c r="AH20" s="80"/>
      <c r="AI20" s="85">
        <f>AK20*AI$52</f>
        <v>51847430.190206394</v>
      </c>
      <c r="AJ20" s="73">
        <f t="shared" ref="AJ20:AJ21" si="24">AE20</f>
        <v>1460</v>
      </c>
      <c r="AK20" s="82">
        <f>IF(ISBLANK(AJ20),"",AJ20/AJ$41)</f>
        <v>9.8475650883582899E-2</v>
      </c>
    </row>
    <row r="21" spans="2:37" ht="20" thickBot="1" x14ac:dyDescent="0.3">
      <c r="B21" s="79" t="s">
        <v>59</v>
      </c>
      <c r="C21" s="80"/>
      <c r="D21" s="80"/>
      <c r="E21" s="83">
        <f>F21*E51</f>
        <v>0</v>
      </c>
      <c r="F21" s="84"/>
      <c r="G21" s="73">
        <f t="shared" si="0"/>
        <v>0</v>
      </c>
      <c r="H21" s="81"/>
      <c r="I21" s="82">
        <f>IF(ISBLANK(G21),"",G21/G$41)</f>
        <v>0</v>
      </c>
      <c r="J21" s="80"/>
      <c r="K21" s="83">
        <f>L21*K51</f>
        <v>0</v>
      </c>
      <c r="L21" s="84"/>
      <c r="M21" s="73">
        <f t="shared" si="22"/>
        <v>0</v>
      </c>
      <c r="N21" s="81"/>
      <c r="O21" s="82">
        <f>IF(ISBLANK(M21),"",M21/M$41)</f>
        <v>0</v>
      </c>
      <c r="P21" s="80"/>
      <c r="Q21" s="83"/>
      <c r="R21" s="106"/>
      <c r="S21" s="73">
        <f>M21+R21</f>
        <v>0</v>
      </c>
      <c r="T21" s="81"/>
      <c r="U21" s="82">
        <f>IF(ISBLANK(S21),"",S21/S$41)</f>
        <v>0</v>
      </c>
      <c r="V21" s="76"/>
      <c r="W21" s="83">
        <f>X21*W51</f>
        <v>0</v>
      </c>
      <c r="X21" s="84"/>
      <c r="Y21" s="73">
        <f>S21+X21</f>
        <v>0</v>
      </c>
      <c r="Z21" s="81"/>
      <c r="AA21" s="82">
        <f>IF(ISBLANK(Y21),"",Y21/Y$41)</f>
        <v>0</v>
      </c>
      <c r="AB21" s="80"/>
      <c r="AC21" s="83">
        <f>AD21*AC51</f>
        <v>0</v>
      </c>
      <c r="AD21" s="84"/>
      <c r="AE21" s="73">
        <f t="shared" si="23"/>
        <v>0</v>
      </c>
      <c r="AF21" s="81"/>
      <c r="AG21" s="82">
        <f>IF(ISBLANK(AE21),"",AE21/AE$41)</f>
        <v>0</v>
      </c>
      <c r="AH21" s="80"/>
      <c r="AI21" s="85">
        <f>AK21*AI$52</f>
        <v>0</v>
      </c>
      <c r="AJ21" s="73">
        <f t="shared" si="24"/>
        <v>0</v>
      </c>
      <c r="AK21" s="82">
        <f>IF(ISBLANK(AJ21),"",AJ21/AJ$41)</f>
        <v>0</v>
      </c>
    </row>
    <row r="22" spans="2:37" ht="20" thickBot="1" x14ac:dyDescent="0.3">
      <c r="B22" s="87"/>
      <c r="C22" s="88"/>
      <c r="D22" s="88"/>
      <c r="E22" s="89"/>
      <c r="F22" s="90"/>
      <c r="G22" s="90"/>
      <c r="H22" s="103"/>
      <c r="I22" s="91"/>
      <c r="J22" s="88"/>
      <c r="K22" s="92"/>
      <c r="L22" s="90"/>
      <c r="M22" s="90"/>
      <c r="N22" s="90"/>
      <c r="O22" s="91"/>
      <c r="P22" s="88"/>
      <c r="Q22" s="93"/>
      <c r="R22" s="94"/>
      <c r="S22" s="90"/>
      <c r="T22" s="90"/>
      <c r="U22" s="91"/>
      <c r="V22" s="95"/>
      <c r="W22" s="92"/>
      <c r="X22" s="90"/>
      <c r="Y22" s="90"/>
      <c r="Z22" s="90"/>
      <c r="AA22" s="91"/>
      <c r="AB22" s="88"/>
      <c r="AC22" s="92"/>
      <c r="AD22" s="90"/>
      <c r="AE22" s="90"/>
      <c r="AF22" s="90"/>
      <c r="AG22" s="91"/>
      <c r="AH22" s="88"/>
      <c r="AI22" s="96"/>
      <c r="AJ22" s="90"/>
      <c r="AK22" s="91"/>
    </row>
    <row r="23" spans="2:37" s="37" customFormat="1" ht="20" thickBot="1" x14ac:dyDescent="0.3">
      <c r="B23" s="38" t="s">
        <v>54</v>
      </c>
      <c r="D23" s="86"/>
      <c r="E23" s="39"/>
      <c r="F23" s="40"/>
      <c r="G23" s="40">
        <f>SUM(G12:G19)</f>
        <v>13366</v>
      </c>
      <c r="H23" s="78">
        <f>SUM(G12:G19)/G40</f>
        <v>1</v>
      </c>
      <c r="I23" s="36"/>
      <c r="J23" s="4"/>
      <c r="K23" s="39">
        <f>SUM(K12:K20)</f>
        <v>0</v>
      </c>
      <c r="L23" s="40">
        <f>SUM(L12:L20)</f>
        <v>0</v>
      </c>
      <c r="M23" s="40">
        <f>SUM(M12:M19)</f>
        <v>13366</v>
      </c>
      <c r="N23" s="78">
        <f>SUM(M12:M19)/M40</f>
        <v>1</v>
      </c>
      <c r="O23" s="36"/>
      <c r="P23" s="4"/>
      <c r="Q23" s="39">
        <f>SUM(Q12:Q20)</f>
        <v>0</v>
      </c>
      <c r="R23" s="40">
        <f>SUM(R12:R21)</f>
        <v>0</v>
      </c>
      <c r="S23" s="40">
        <f>SUM(S12:S19)</f>
        <v>13366</v>
      </c>
      <c r="T23" s="78">
        <f>SUM(S12:S19)/S40</f>
        <v>1</v>
      </c>
      <c r="U23" s="36"/>
      <c r="V23" s="4"/>
      <c r="W23" s="39">
        <f>SUM(W12:W20)</f>
        <v>0</v>
      </c>
      <c r="X23" s="40">
        <f>SUM(X12:X20)</f>
        <v>0</v>
      </c>
      <c r="Y23" s="40">
        <f>SUM(Y12:Y19)</f>
        <v>13366</v>
      </c>
      <c r="Z23" s="78">
        <f>SUM(Y12:Y19)/Y40</f>
        <v>1</v>
      </c>
      <c r="AA23" s="36"/>
      <c r="AB23" s="4"/>
      <c r="AC23" s="39">
        <f>SUM(AC12:AC20)</f>
        <v>0</v>
      </c>
      <c r="AD23" s="40">
        <f>SUM(AD12:AD20)</f>
        <v>0</v>
      </c>
      <c r="AE23" s="40">
        <f>SUM(AE12:AE19)</f>
        <v>13366</v>
      </c>
      <c r="AF23" s="78">
        <f>SUM(AE12:AE19)/AE40</f>
        <v>1</v>
      </c>
      <c r="AG23" s="36"/>
      <c r="AH23" s="4"/>
      <c r="AI23" s="99"/>
      <c r="AJ23" s="97"/>
      <c r="AK23" s="98"/>
    </row>
    <row r="24" spans="2:37" s="37" customFormat="1" x14ac:dyDescent="0.25">
      <c r="B24" s="13" t="s">
        <v>55</v>
      </c>
      <c r="C24" s="31"/>
      <c r="D24" s="32"/>
      <c r="E24" s="33"/>
      <c r="F24" s="34"/>
      <c r="G24" s="34">
        <f>SUM(G12:G21)</f>
        <v>14826</v>
      </c>
      <c r="I24" s="35">
        <f>SUM(I12:I21)</f>
        <v>1</v>
      </c>
      <c r="J24" s="14"/>
      <c r="K24" s="33">
        <f>SUM(K13:K23)</f>
        <v>0</v>
      </c>
      <c r="L24" s="34">
        <f>SUM(L13:L23)</f>
        <v>0</v>
      </c>
      <c r="M24" s="34">
        <f>SUM(M12:M21)</f>
        <v>14826</v>
      </c>
      <c r="O24" s="35">
        <f>SUM(O12:O21)</f>
        <v>1</v>
      </c>
      <c r="P24" s="14"/>
      <c r="Q24" s="33">
        <f>SUM(Q13:Q23)</f>
        <v>0</v>
      </c>
      <c r="R24" s="34">
        <f>SUM(R13:R23)</f>
        <v>0</v>
      </c>
      <c r="S24" s="34">
        <f>SUM(S12:S21)</f>
        <v>14826</v>
      </c>
      <c r="U24" s="35">
        <f>SUM(U12:U21)</f>
        <v>1</v>
      </c>
      <c r="V24" s="14"/>
      <c r="W24" s="33">
        <f>SUM(W13:W23)</f>
        <v>0</v>
      </c>
      <c r="X24" s="34">
        <f>SUM(X13:X23)</f>
        <v>0</v>
      </c>
      <c r="Y24" s="34">
        <f>SUM(Y12:Y21)</f>
        <v>14826</v>
      </c>
      <c r="AA24" s="35">
        <f>SUM(AA12:AA21)</f>
        <v>1</v>
      </c>
      <c r="AB24" s="14"/>
      <c r="AC24" s="33">
        <f>SUM(AC13:AC23)</f>
        <v>0</v>
      </c>
      <c r="AD24" s="34">
        <f>SUM(AD13:AD23)</f>
        <v>0</v>
      </c>
      <c r="AE24" s="34">
        <f>SUM(AE12:AE21)</f>
        <v>14826</v>
      </c>
      <c r="AG24" s="35">
        <f>IF(ISBLANK(AE24),"",AE24/AE$41)</f>
        <v>1</v>
      </c>
      <c r="AH24" s="14"/>
      <c r="AI24" s="39">
        <f>SUM(AI12:AI21)</f>
        <v>526500000</v>
      </c>
      <c r="AJ24" s="40">
        <f>SUM(AJ12:AJ21)</f>
        <v>14826</v>
      </c>
      <c r="AK24" s="36">
        <f>SUM(AK12:AK21)</f>
        <v>1</v>
      </c>
    </row>
    <row r="25" spans="2:37" s="37" customFormat="1" x14ac:dyDescent="0.25">
      <c r="B25" s="38"/>
      <c r="E25" s="39"/>
      <c r="F25" s="40"/>
      <c r="G25" s="40"/>
      <c r="H25" s="40"/>
      <c r="I25" s="36"/>
      <c r="J25" s="4"/>
      <c r="K25" s="39"/>
      <c r="L25" s="40"/>
      <c r="M25" s="40"/>
      <c r="N25" s="40"/>
      <c r="O25" s="36"/>
      <c r="P25" s="4"/>
      <c r="Q25" s="39"/>
      <c r="R25" s="40"/>
      <c r="S25" s="40"/>
      <c r="T25" s="40"/>
      <c r="U25" s="36"/>
      <c r="V25" s="4"/>
      <c r="W25" s="39"/>
      <c r="X25" s="40"/>
      <c r="Y25" s="40"/>
      <c r="Z25" s="40"/>
      <c r="AA25" s="36"/>
      <c r="AB25" s="4"/>
      <c r="AC25" s="39"/>
      <c r="AD25" s="40"/>
      <c r="AE25" s="40"/>
      <c r="AF25" s="40"/>
      <c r="AG25" s="36"/>
      <c r="AH25" s="4"/>
      <c r="AI25" s="39"/>
      <c r="AJ25" s="40"/>
      <c r="AK25" s="36"/>
    </row>
    <row r="26" spans="2:37" x14ac:dyDescent="0.25">
      <c r="B26" s="38" t="s">
        <v>25</v>
      </c>
      <c r="C26" s="4"/>
      <c r="E26" s="38"/>
      <c r="F26" s="4"/>
      <c r="G26" s="40"/>
      <c r="H26" s="40"/>
      <c r="I26" s="41"/>
      <c r="J26" s="4"/>
      <c r="K26" s="38"/>
      <c r="L26" s="4"/>
      <c r="M26" s="40"/>
      <c r="N26" s="40"/>
      <c r="O26" s="41"/>
      <c r="P26" s="4"/>
      <c r="Q26" s="38"/>
      <c r="R26" s="4"/>
      <c r="S26" s="40"/>
      <c r="T26" s="118"/>
      <c r="U26" s="41"/>
      <c r="V26" s="4"/>
      <c r="W26" s="38"/>
      <c r="X26" s="4"/>
      <c r="Y26" s="40"/>
      <c r="Z26" s="40"/>
      <c r="AA26" s="41"/>
      <c r="AB26" s="4"/>
      <c r="AC26" s="38"/>
      <c r="AD26" s="4"/>
      <c r="AE26" s="40"/>
      <c r="AF26" s="40"/>
      <c r="AG26" s="41"/>
      <c r="AH26" s="4"/>
      <c r="AI26" s="39"/>
      <c r="AJ26" s="40"/>
      <c r="AK26" s="41"/>
    </row>
    <row r="27" spans="2:37" x14ac:dyDescent="0.25">
      <c r="B27" s="23" t="s">
        <v>79</v>
      </c>
      <c r="C27" s="5" t="s">
        <v>57</v>
      </c>
      <c r="E27" s="108"/>
      <c r="F27" s="109"/>
      <c r="G27" s="109"/>
      <c r="H27" s="110"/>
      <c r="I27" s="111"/>
      <c r="K27" s="67"/>
      <c r="L27" s="26">
        <f t="shared" ref="L27:L38" si="25">K27/K$49</f>
        <v>0</v>
      </c>
      <c r="M27" s="26">
        <f t="shared" ref="M27:M38" si="26">G27+L27</f>
        <v>0</v>
      </c>
      <c r="N27" s="74">
        <f>IF(ISBLANK(M27),"",M27/M$40)</f>
        <v>0</v>
      </c>
      <c r="O27" s="27">
        <f t="shared" ref="O27:O38" si="27">IF(ISBLANK(M27),"",M27/M$41)</f>
        <v>0</v>
      </c>
      <c r="Q27" s="67"/>
      <c r="R27" s="26">
        <f>Q27/(Q$49*(1-R3))</f>
        <v>0</v>
      </c>
      <c r="S27" s="26">
        <f t="shared" ref="S27:S38" si="28">M27+R27</f>
        <v>0</v>
      </c>
      <c r="T27" s="74">
        <f>IF(ISBLANK(S27),"",S27/S$40)</f>
        <v>0</v>
      </c>
      <c r="U27" s="27">
        <f t="shared" ref="U27:U38" si="29">IF(ISBLANK(S27),"",S27/S$41)</f>
        <v>0</v>
      </c>
      <c r="W27" s="67"/>
      <c r="X27" s="26">
        <f>W27/(W$49*(1-X3))</f>
        <v>0</v>
      </c>
      <c r="Y27" s="26">
        <f>X27+S27</f>
        <v>0</v>
      </c>
      <c r="Z27" s="74">
        <f>IF(ISBLANK(Y27),"",Y27/Y$40)</f>
        <v>0</v>
      </c>
      <c r="AA27" s="27">
        <f t="shared" ref="AA27:AA38" si="30">IF(ISBLANK(Y27),"",Y27/Y$41)</f>
        <v>0</v>
      </c>
      <c r="AC27" s="67"/>
      <c r="AD27" s="26">
        <f>AC27/(AC$49*(1-AD3))</f>
        <v>0</v>
      </c>
      <c r="AE27" s="26">
        <f t="shared" ref="AE27:AE38" si="31">Y27+AD27</f>
        <v>0</v>
      </c>
      <c r="AF27" s="74">
        <f>IF(ISBLANK(AE27),"",AE27/AE$40)</f>
        <v>0</v>
      </c>
      <c r="AG27" s="27">
        <f t="shared" ref="AG27:AG38" si="32">IF(ISBLANK(AE27),"",AE27/AE$41)</f>
        <v>0</v>
      </c>
      <c r="AI27" s="29">
        <f t="shared" ref="AI27:AI38" si="33">AK27*AI$52</f>
        <v>0</v>
      </c>
      <c r="AJ27" s="26">
        <f t="shared" ref="AJ27:AJ38" si="34">AE27</f>
        <v>0</v>
      </c>
      <c r="AK27" s="27">
        <f t="shared" ref="AK27:AK39" si="35">IF(ISBLANK(AJ27),"",AJ27/AJ$41)</f>
        <v>0</v>
      </c>
    </row>
    <row r="28" spans="2:37" x14ac:dyDescent="0.25">
      <c r="B28" s="23" t="s">
        <v>26</v>
      </c>
      <c r="C28" s="5" t="s">
        <v>57</v>
      </c>
      <c r="E28" s="108"/>
      <c r="F28" s="109"/>
      <c r="G28" s="109"/>
      <c r="H28" s="110"/>
      <c r="I28" s="111"/>
      <c r="K28" s="67"/>
      <c r="L28" s="26">
        <f t="shared" si="25"/>
        <v>0</v>
      </c>
      <c r="M28" s="26">
        <f t="shared" si="26"/>
        <v>0</v>
      </c>
      <c r="N28" s="74">
        <f t="shared" ref="N28:N38" si="36">IF(ISBLANK(M28),"",M28/M$40)</f>
        <v>0</v>
      </c>
      <c r="O28" s="27">
        <f t="shared" si="27"/>
        <v>0</v>
      </c>
      <c r="Q28" s="67"/>
      <c r="R28" s="26">
        <f t="shared" ref="R28:R38" si="37">Q28/Q$49</f>
        <v>0</v>
      </c>
      <c r="S28" s="26">
        <f t="shared" si="28"/>
        <v>0</v>
      </c>
      <c r="T28" s="74">
        <f t="shared" ref="T28:T38" si="38">IF(ISBLANK(S28),"",S28/S$40)</f>
        <v>0</v>
      </c>
      <c r="U28" s="27">
        <f t="shared" si="29"/>
        <v>0</v>
      </c>
      <c r="W28" s="67"/>
      <c r="X28" s="26">
        <f t="shared" ref="X28:X38" si="39">W28/W$49</f>
        <v>0</v>
      </c>
      <c r="Y28" s="26">
        <f t="shared" ref="Y28:Y38" si="40">X28+S28</f>
        <v>0</v>
      </c>
      <c r="Z28" s="74">
        <f t="shared" ref="Z28:Z38" si="41">IF(ISBLANK(Y28),"",Y28/Y$40)</f>
        <v>0</v>
      </c>
      <c r="AA28" s="27">
        <f t="shared" si="30"/>
        <v>0</v>
      </c>
      <c r="AC28" s="67"/>
      <c r="AD28" s="26">
        <f t="shared" ref="AD28:AD38" si="42">AC28/AC$49</f>
        <v>0</v>
      </c>
      <c r="AE28" s="26">
        <f t="shared" si="31"/>
        <v>0</v>
      </c>
      <c r="AF28" s="74">
        <f t="shared" ref="AF28:AF38" si="43">IF(ISBLANK(AE28),"",AE28/AE$40)</f>
        <v>0</v>
      </c>
      <c r="AG28" s="27">
        <f t="shared" si="32"/>
        <v>0</v>
      </c>
      <c r="AI28" s="29">
        <f t="shared" si="33"/>
        <v>0</v>
      </c>
      <c r="AJ28" s="26">
        <f t="shared" si="34"/>
        <v>0</v>
      </c>
      <c r="AK28" s="27">
        <f t="shared" si="35"/>
        <v>0</v>
      </c>
    </row>
    <row r="29" spans="2:37" x14ac:dyDescent="0.25">
      <c r="B29" s="23" t="s">
        <v>27</v>
      </c>
      <c r="C29" s="5" t="s">
        <v>57</v>
      </c>
      <c r="E29" s="108"/>
      <c r="F29" s="109"/>
      <c r="G29" s="109"/>
      <c r="H29" s="110"/>
      <c r="I29" s="111"/>
      <c r="K29" s="67"/>
      <c r="L29" s="26">
        <f t="shared" si="25"/>
        <v>0</v>
      </c>
      <c r="M29" s="26">
        <f t="shared" si="26"/>
        <v>0</v>
      </c>
      <c r="N29" s="74">
        <f t="shared" si="36"/>
        <v>0</v>
      </c>
      <c r="O29" s="27">
        <f t="shared" si="27"/>
        <v>0</v>
      </c>
      <c r="Q29" s="67"/>
      <c r="R29" s="26">
        <f t="shared" si="37"/>
        <v>0</v>
      </c>
      <c r="S29" s="26">
        <f t="shared" si="28"/>
        <v>0</v>
      </c>
      <c r="T29" s="74">
        <f t="shared" si="38"/>
        <v>0</v>
      </c>
      <c r="U29" s="27">
        <f t="shared" si="29"/>
        <v>0</v>
      </c>
      <c r="W29" s="67"/>
      <c r="X29" s="26">
        <f t="shared" si="39"/>
        <v>0</v>
      </c>
      <c r="Y29" s="26">
        <f t="shared" si="40"/>
        <v>0</v>
      </c>
      <c r="Z29" s="74">
        <f t="shared" si="41"/>
        <v>0</v>
      </c>
      <c r="AA29" s="27">
        <f t="shared" si="30"/>
        <v>0</v>
      </c>
      <c r="AC29" s="67"/>
      <c r="AD29" s="26">
        <f t="shared" si="42"/>
        <v>0</v>
      </c>
      <c r="AE29" s="26">
        <f t="shared" si="31"/>
        <v>0</v>
      </c>
      <c r="AF29" s="74">
        <f t="shared" si="43"/>
        <v>0</v>
      </c>
      <c r="AG29" s="27">
        <f t="shared" si="32"/>
        <v>0</v>
      </c>
      <c r="AI29" s="29">
        <f t="shared" si="33"/>
        <v>0</v>
      </c>
      <c r="AJ29" s="26">
        <f>AE29</f>
        <v>0</v>
      </c>
      <c r="AK29" s="27">
        <f t="shared" si="35"/>
        <v>0</v>
      </c>
    </row>
    <row r="30" spans="2:37" x14ac:dyDescent="0.25">
      <c r="B30" s="23" t="s">
        <v>28</v>
      </c>
      <c r="C30" s="5" t="s">
        <v>57</v>
      </c>
      <c r="E30" s="108"/>
      <c r="F30" s="109"/>
      <c r="G30" s="109"/>
      <c r="H30" s="110"/>
      <c r="I30" s="111"/>
      <c r="K30" s="67"/>
      <c r="L30" s="26">
        <f t="shared" si="25"/>
        <v>0</v>
      </c>
      <c r="M30" s="26">
        <f t="shared" si="26"/>
        <v>0</v>
      </c>
      <c r="N30" s="74">
        <f t="shared" si="36"/>
        <v>0</v>
      </c>
      <c r="O30" s="27">
        <f t="shared" si="27"/>
        <v>0</v>
      </c>
      <c r="Q30" s="67"/>
      <c r="R30" s="26">
        <f t="shared" si="37"/>
        <v>0</v>
      </c>
      <c r="S30" s="26">
        <f t="shared" si="28"/>
        <v>0</v>
      </c>
      <c r="T30" s="74">
        <f t="shared" si="38"/>
        <v>0</v>
      </c>
      <c r="U30" s="27">
        <f t="shared" si="29"/>
        <v>0</v>
      </c>
      <c r="W30" s="67"/>
      <c r="X30" s="26">
        <f t="shared" si="39"/>
        <v>0</v>
      </c>
      <c r="Y30" s="26">
        <f t="shared" si="40"/>
        <v>0</v>
      </c>
      <c r="Z30" s="74">
        <f t="shared" si="41"/>
        <v>0</v>
      </c>
      <c r="AA30" s="27">
        <f t="shared" si="30"/>
        <v>0</v>
      </c>
      <c r="AC30" s="67"/>
      <c r="AD30" s="26">
        <f t="shared" si="42"/>
        <v>0</v>
      </c>
      <c r="AE30" s="26">
        <f t="shared" si="31"/>
        <v>0</v>
      </c>
      <c r="AF30" s="74">
        <f t="shared" si="43"/>
        <v>0</v>
      </c>
      <c r="AG30" s="27">
        <f t="shared" si="32"/>
        <v>0</v>
      </c>
      <c r="AI30" s="29">
        <f t="shared" si="33"/>
        <v>0</v>
      </c>
      <c r="AJ30" s="26">
        <f t="shared" si="34"/>
        <v>0</v>
      </c>
      <c r="AK30" s="27">
        <f t="shared" si="35"/>
        <v>0</v>
      </c>
    </row>
    <row r="31" spans="2:37" x14ac:dyDescent="0.25">
      <c r="B31" s="23" t="s">
        <v>61</v>
      </c>
      <c r="C31" s="5" t="s">
        <v>58</v>
      </c>
      <c r="E31" s="108"/>
      <c r="F31" s="109"/>
      <c r="G31" s="109"/>
      <c r="H31" s="110"/>
      <c r="I31" s="111"/>
      <c r="K31" s="67"/>
      <c r="L31" s="26">
        <f t="shared" si="25"/>
        <v>0</v>
      </c>
      <c r="M31" s="26">
        <f t="shared" si="26"/>
        <v>0</v>
      </c>
      <c r="N31" s="74">
        <f t="shared" si="36"/>
        <v>0</v>
      </c>
      <c r="O31" s="27">
        <f t="shared" si="27"/>
        <v>0</v>
      </c>
      <c r="Q31" s="67"/>
      <c r="R31" s="26">
        <f t="shared" si="37"/>
        <v>0</v>
      </c>
      <c r="S31" s="26">
        <f t="shared" si="28"/>
        <v>0</v>
      </c>
      <c r="T31" s="74">
        <f t="shared" si="38"/>
        <v>0</v>
      </c>
      <c r="U31" s="27">
        <f t="shared" si="29"/>
        <v>0</v>
      </c>
      <c r="W31" s="67"/>
      <c r="X31" s="26">
        <f t="shared" si="39"/>
        <v>0</v>
      </c>
      <c r="Y31" s="26">
        <f t="shared" si="40"/>
        <v>0</v>
      </c>
      <c r="Z31" s="74">
        <f t="shared" si="41"/>
        <v>0</v>
      </c>
      <c r="AA31" s="27">
        <f t="shared" si="30"/>
        <v>0</v>
      </c>
      <c r="AC31" s="67"/>
      <c r="AD31" s="26">
        <f t="shared" si="42"/>
        <v>0</v>
      </c>
      <c r="AE31" s="26">
        <f t="shared" si="31"/>
        <v>0</v>
      </c>
      <c r="AF31" s="74">
        <f t="shared" si="43"/>
        <v>0</v>
      </c>
      <c r="AG31" s="27">
        <f t="shared" si="32"/>
        <v>0</v>
      </c>
      <c r="AI31" s="29">
        <f t="shared" si="33"/>
        <v>0</v>
      </c>
      <c r="AJ31" s="26">
        <f t="shared" si="34"/>
        <v>0</v>
      </c>
      <c r="AK31" s="27">
        <f t="shared" si="35"/>
        <v>0</v>
      </c>
    </row>
    <row r="32" spans="2:37" x14ac:dyDescent="0.25">
      <c r="B32" s="23" t="s">
        <v>29</v>
      </c>
      <c r="C32" s="5" t="s">
        <v>58</v>
      </c>
      <c r="E32" s="108"/>
      <c r="F32" s="109"/>
      <c r="G32" s="109"/>
      <c r="H32" s="110"/>
      <c r="I32" s="111"/>
      <c r="K32" s="67"/>
      <c r="L32" s="26">
        <f t="shared" si="25"/>
        <v>0</v>
      </c>
      <c r="M32" s="26">
        <f t="shared" si="26"/>
        <v>0</v>
      </c>
      <c r="N32" s="74">
        <f t="shared" si="36"/>
        <v>0</v>
      </c>
      <c r="O32" s="27">
        <f t="shared" si="27"/>
        <v>0</v>
      </c>
      <c r="Q32" s="67"/>
      <c r="R32" s="26">
        <f t="shared" si="37"/>
        <v>0</v>
      </c>
      <c r="S32" s="26">
        <f t="shared" si="28"/>
        <v>0</v>
      </c>
      <c r="T32" s="74">
        <f t="shared" si="38"/>
        <v>0</v>
      </c>
      <c r="U32" s="27">
        <f t="shared" si="29"/>
        <v>0</v>
      </c>
      <c r="W32" s="67"/>
      <c r="X32" s="26">
        <f t="shared" si="39"/>
        <v>0</v>
      </c>
      <c r="Y32" s="26">
        <f t="shared" si="40"/>
        <v>0</v>
      </c>
      <c r="Z32" s="74">
        <f t="shared" si="41"/>
        <v>0</v>
      </c>
      <c r="AA32" s="27">
        <f t="shared" si="30"/>
        <v>0</v>
      </c>
      <c r="AC32" s="67"/>
      <c r="AD32" s="26">
        <f t="shared" si="42"/>
        <v>0</v>
      </c>
      <c r="AE32" s="26">
        <f t="shared" si="31"/>
        <v>0</v>
      </c>
      <c r="AF32" s="74">
        <f t="shared" si="43"/>
        <v>0</v>
      </c>
      <c r="AG32" s="27">
        <f t="shared" si="32"/>
        <v>0</v>
      </c>
      <c r="AI32" s="29">
        <f t="shared" si="33"/>
        <v>0</v>
      </c>
      <c r="AJ32" s="26">
        <f t="shared" si="34"/>
        <v>0</v>
      </c>
      <c r="AK32" s="27">
        <f t="shared" si="35"/>
        <v>0</v>
      </c>
    </row>
    <row r="33" spans="2:37" x14ac:dyDescent="0.25">
      <c r="B33" s="23" t="s">
        <v>30</v>
      </c>
      <c r="C33" s="5" t="s">
        <v>3</v>
      </c>
      <c r="E33" s="108"/>
      <c r="F33" s="109"/>
      <c r="G33" s="109"/>
      <c r="H33" s="110"/>
      <c r="I33" s="111"/>
      <c r="K33" s="67"/>
      <c r="L33" s="26">
        <f t="shared" si="25"/>
        <v>0</v>
      </c>
      <c r="M33" s="26">
        <f t="shared" si="26"/>
        <v>0</v>
      </c>
      <c r="N33" s="74">
        <f t="shared" si="36"/>
        <v>0</v>
      </c>
      <c r="O33" s="27">
        <f t="shared" si="27"/>
        <v>0</v>
      </c>
      <c r="Q33" s="67"/>
      <c r="R33" s="26">
        <f t="shared" si="37"/>
        <v>0</v>
      </c>
      <c r="S33" s="26">
        <f t="shared" si="28"/>
        <v>0</v>
      </c>
      <c r="T33" s="74">
        <f t="shared" si="38"/>
        <v>0</v>
      </c>
      <c r="U33" s="27">
        <f t="shared" si="29"/>
        <v>0</v>
      </c>
      <c r="W33" s="67"/>
      <c r="X33" s="26">
        <f t="shared" si="39"/>
        <v>0</v>
      </c>
      <c r="Y33" s="26">
        <f t="shared" si="40"/>
        <v>0</v>
      </c>
      <c r="Z33" s="74">
        <f t="shared" si="41"/>
        <v>0</v>
      </c>
      <c r="AA33" s="27">
        <f t="shared" si="30"/>
        <v>0</v>
      </c>
      <c r="AC33" s="67"/>
      <c r="AD33" s="26">
        <f t="shared" si="42"/>
        <v>0</v>
      </c>
      <c r="AE33" s="26">
        <f t="shared" si="31"/>
        <v>0</v>
      </c>
      <c r="AF33" s="74">
        <f t="shared" si="43"/>
        <v>0</v>
      </c>
      <c r="AG33" s="27">
        <f t="shared" si="32"/>
        <v>0</v>
      </c>
      <c r="AI33" s="29">
        <f t="shared" si="33"/>
        <v>0</v>
      </c>
      <c r="AJ33" s="26">
        <f t="shared" ref="AJ33" si="44">AE33</f>
        <v>0</v>
      </c>
      <c r="AK33" s="27">
        <f t="shared" si="35"/>
        <v>0</v>
      </c>
    </row>
    <row r="34" spans="2:37" x14ac:dyDescent="0.25">
      <c r="B34" s="23" t="s">
        <v>31</v>
      </c>
      <c r="C34" s="5" t="s">
        <v>3</v>
      </c>
      <c r="E34" s="108"/>
      <c r="F34" s="109"/>
      <c r="G34" s="109"/>
      <c r="H34" s="110"/>
      <c r="I34" s="111"/>
      <c r="K34" s="67"/>
      <c r="L34" s="26">
        <f t="shared" si="25"/>
        <v>0</v>
      </c>
      <c r="M34" s="26">
        <f t="shared" si="26"/>
        <v>0</v>
      </c>
      <c r="N34" s="74">
        <f t="shared" si="36"/>
        <v>0</v>
      </c>
      <c r="O34" s="27">
        <f t="shared" si="27"/>
        <v>0</v>
      </c>
      <c r="Q34" s="67"/>
      <c r="R34" s="26">
        <f t="shared" si="37"/>
        <v>0</v>
      </c>
      <c r="S34" s="26">
        <f t="shared" si="28"/>
        <v>0</v>
      </c>
      <c r="T34" s="74">
        <f t="shared" si="38"/>
        <v>0</v>
      </c>
      <c r="U34" s="27">
        <f t="shared" si="29"/>
        <v>0</v>
      </c>
      <c r="W34" s="67"/>
      <c r="X34" s="26">
        <f t="shared" si="39"/>
        <v>0</v>
      </c>
      <c r="Y34" s="26">
        <f t="shared" si="40"/>
        <v>0</v>
      </c>
      <c r="Z34" s="74">
        <f t="shared" si="41"/>
        <v>0</v>
      </c>
      <c r="AA34" s="27">
        <f t="shared" si="30"/>
        <v>0</v>
      </c>
      <c r="AC34" s="67"/>
      <c r="AD34" s="26">
        <f t="shared" si="42"/>
        <v>0</v>
      </c>
      <c r="AE34" s="26">
        <f t="shared" si="31"/>
        <v>0</v>
      </c>
      <c r="AF34" s="74">
        <f t="shared" si="43"/>
        <v>0</v>
      </c>
      <c r="AG34" s="27">
        <f t="shared" si="32"/>
        <v>0</v>
      </c>
      <c r="AI34" s="29">
        <f t="shared" si="33"/>
        <v>0</v>
      </c>
      <c r="AJ34" s="26">
        <f t="shared" si="34"/>
        <v>0</v>
      </c>
      <c r="AK34" s="27">
        <f t="shared" si="35"/>
        <v>0</v>
      </c>
    </row>
    <row r="35" spans="2:37" x14ac:dyDescent="0.25">
      <c r="B35" s="23" t="s">
        <v>32</v>
      </c>
      <c r="C35" s="5" t="s">
        <v>3</v>
      </c>
      <c r="E35" s="108"/>
      <c r="F35" s="109"/>
      <c r="G35" s="109"/>
      <c r="H35" s="110"/>
      <c r="I35" s="111"/>
      <c r="K35" s="67"/>
      <c r="L35" s="26">
        <f t="shared" si="25"/>
        <v>0</v>
      </c>
      <c r="M35" s="26">
        <f t="shared" si="26"/>
        <v>0</v>
      </c>
      <c r="N35" s="74">
        <f t="shared" si="36"/>
        <v>0</v>
      </c>
      <c r="O35" s="27">
        <f t="shared" si="27"/>
        <v>0</v>
      </c>
      <c r="Q35" s="67"/>
      <c r="R35" s="26">
        <f t="shared" si="37"/>
        <v>0</v>
      </c>
      <c r="S35" s="26">
        <f t="shared" si="28"/>
        <v>0</v>
      </c>
      <c r="T35" s="74">
        <f t="shared" si="38"/>
        <v>0</v>
      </c>
      <c r="U35" s="27">
        <f t="shared" si="29"/>
        <v>0</v>
      </c>
      <c r="W35" s="67"/>
      <c r="X35" s="26">
        <f t="shared" si="39"/>
        <v>0</v>
      </c>
      <c r="Y35" s="26">
        <f t="shared" si="40"/>
        <v>0</v>
      </c>
      <c r="Z35" s="74">
        <f t="shared" si="41"/>
        <v>0</v>
      </c>
      <c r="AA35" s="27">
        <f t="shared" si="30"/>
        <v>0</v>
      </c>
      <c r="AC35" s="67"/>
      <c r="AD35" s="26">
        <f t="shared" si="42"/>
        <v>0</v>
      </c>
      <c r="AE35" s="26">
        <f t="shared" si="31"/>
        <v>0</v>
      </c>
      <c r="AF35" s="74">
        <f t="shared" si="43"/>
        <v>0</v>
      </c>
      <c r="AG35" s="27">
        <f t="shared" si="32"/>
        <v>0</v>
      </c>
      <c r="AI35" s="29">
        <f t="shared" si="33"/>
        <v>0</v>
      </c>
      <c r="AJ35" s="26">
        <f t="shared" si="34"/>
        <v>0</v>
      </c>
      <c r="AK35" s="27">
        <f t="shared" si="35"/>
        <v>0</v>
      </c>
    </row>
    <row r="36" spans="2:37" x14ac:dyDescent="0.25">
      <c r="B36" s="23" t="s">
        <v>33</v>
      </c>
      <c r="C36" s="5" t="s">
        <v>4</v>
      </c>
      <c r="E36" s="108"/>
      <c r="F36" s="109"/>
      <c r="G36" s="109"/>
      <c r="H36" s="110"/>
      <c r="I36" s="111"/>
      <c r="K36" s="67"/>
      <c r="L36" s="26">
        <f t="shared" si="25"/>
        <v>0</v>
      </c>
      <c r="M36" s="26">
        <f t="shared" si="26"/>
        <v>0</v>
      </c>
      <c r="N36" s="74">
        <f t="shared" si="36"/>
        <v>0</v>
      </c>
      <c r="O36" s="27">
        <f t="shared" si="27"/>
        <v>0</v>
      </c>
      <c r="Q36" s="67"/>
      <c r="R36" s="26">
        <f t="shared" si="37"/>
        <v>0</v>
      </c>
      <c r="S36" s="26">
        <f t="shared" si="28"/>
        <v>0</v>
      </c>
      <c r="T36" s="74">
        <f t="shared" si="38"/>
        <v>0</v>
      </c>
      <c r="U36" s="27">
        <f t="shared" si="29"/>
        <v>0</v>
      </c>
      <c r="W36" s="67"/>
      <c r="X36" s="26">
        <f t="shared" si="39"/>
        <v>0</v>
      </c>
      <c r="Y36" s="26">
        <f t="shared" si="40"/>
        <v>0</v>
      </c>
      <c r="Z36" s="74">
        <f t="shared" si="41"/>
        <v>0</v>
      </c>
      <c r="AA36" s="27">
        <f t="shared" si="30"/>
        <v>0</v>
      </c>
      <c r="AC36" s="67"/>
      <c r="AD36" s="26">
        <f t="shared" si="42"/>
        <v>0</v>
      </c>
      <c r="AE36" s="26">
        <f t="shared" si="31"/>
        <v>0</v>
      </c>
      <c r="AF36" s="74">
        <f t="shared" si="43"/>
        <v>0</v>
      </c>
      <c r="AG36" s="27">
        <f t="shared" si="32"/>
        <v>0</v>
      </c>
      <c r="AI36" s="29">
        <f t="shared" si="33"/>
        <v>0</v>
      </c>
      <c r="AJ36" s="26">
        <f t="shared" si="34"/>
        <v>0</v>
      </c>
      <c r="AK36" s="27">
        <f t="shared" si="35"/>
        <v>0</v>
      </c>
    </row>
    <row r="37" spans="2:37" x14ac:dyDescent="0.25">
      <c r="B37" s="23" t="s">
        <v>34</v>
      </c>
      <c r="C37" s="5" t="s">
        <v>4</v>
      </c>
      <c r="E37" s="108"/>
      <c r="F37" s="109"/>
      <c r="G37" s="109"/>
      <c r="H37" s="110"/>
      <c r="I37" s="111"/>
      <c r="K37" s="67"/>
      <c r="L37" s="26">
        <f t="shared" si="25"/>
        <v>0</v>
      </c>
      <c r="M37" s="26">
        <f t="shared" si="26"/>
        <v>0</v>
      </c>
      <c r="N37" s="74">
        <f t="shared" si="36"/>
        <v>0</v>
      </c>
      <c r="O37" s="27">
        <f t="shared" si="27"/>
        <v>0</v>
      </c>
      <c r="Q37" s="67"/>
      <c r="R37" s="26">
        <f t="shared" si="37"/>
        <v>0</v>
      </c>
      <c r="S37" s="26">
        <f t="shared" si="28"/>
        <v>0</v>
      </c>
      <c r="T37" s="74">
        <f t="shared" si="38"/>
        <v>0</v>
      </c>
      <c r="U37" s="27">
        <f t="shared" si="29"/>
        <v>0</v>
      </c>
      <c r="W37" s="67"/>
      <c r="X37" s="26">
        <f t="shared" si="39"/>
        <v>0</v>
      </c>
      <c r="Y37" s="26">
        <f t="shared" si="40"/>
        <v>0</v>
      </c>
      <c r="Z37" s="74">
        <f t="shared" si="41"/>
        <v>0</v>
      </c>
      <c r="AA37" s="27">
        <f t="shared" si="30"/>
        <v>0</v>
      </c>
      <c r="AC37" s="67"/>
      <c r="AD37" s="26">
        <f t="shared" si="42"/>
        <v>0</v>
      </c>
      <c r="AE37" s="26">
        <f t="shared" si="31"/>
        <v>0</v>
      </c>
      <c r="AF37" s="74">
        <f t="shared" si="43"/>
        <v>0</v>
      </c>
      <c r="AG37" s="27">
        <f t="shared" si="32"/>
        <v>0</v>
      </c>
      <c r="AI37" s="29">
        <f t="shared" si="33"/>
        <v>0</v>
      </c>
      <c r="AJ37" s="26">
        <f t="shared" si="34"/>
        <v>0</v>
      </c>
      <c r="AK37" s="27">
        <f t="shared" si="35"/>
        <v>0</v>
      </c>
    </row>
    <row r="38" spans="2:37" ht="20" thickBot="1" x14ac:dyDescent="0.3">
      <c r="B38" s="23" t="s">
        <v>35</v>
      </c>
      <c r="C38" s="5" t="s">
        <v>4</v>
      </c>
      <c r="E38" s="113"/>
      <c r="F38" s="114"/>
      <c r="G38" s="114"/>
      <c r="H38" s="112"/>
      <c r="I38" s="115"/>
      <c r="K38" s="67"/>
      <c r="L38" s="26">
        <f t="shared" si="25"/>
        <v>0</v>
      </c>
      <c r="M38" s="26">
        <f t="shared" si="26"/>
        <v>0</v>
      </c>
      <c r="N38" s="76">
        <f t="shared" si="36"/>
        <v>0</v>
      </c>
      <c r="O38" s="30">
        <f t="shared" si="27"/>
        <v>0</v>
      </c>
      <c r="Q38" s="67"/>
      <c r="R38" s="26">
        <f t="shared" si="37"/>
        <v>0</v>
      </c>
      <c r="S38" s="26">
        <f t="shared" si="28"/>
        <v>0</v>
      </c>
      <c r="T38" s="76">
        <f t="shared" si="38"/>
        <v>0</v>
      </c>
      <c r="U38" s="30">
        <f t="shared" si="29"/>
        <v>0</v>
      </c>
      <c r="W38" s="67"/>
      <c r="X38" s="26">
        <f t="shared" si="39"/>
        <v>0</v>
      </c>
      <c r="Y38" s="26">
        <f t="shared" si="40"/>
        <v>0</v>
      </c>
      <c r="Z38" s="76">
        <f t="shared" si="41"/>
        <v>0</v>
      </c>
      <c r="AA38" s="30">
        <f t="shared" si="30"/>
        <v>0</v>
      </c>
      <c r="AC38" s="67"/>
      <c r="AD38" s="26">
        <f t="shared" si="42"/>
        <v>0</v>
      </c>
      <c r="AE38" s="26">
        <f t="shared" si="31"/>
        <v>0</v>
      </c>
      <c r="AF38" s="76">
        <f t="shared" si="43"/>
        <v>0</v>
      </c>
      <c r="AG38" s="30">
        <f t="shared" si="32"/>
        <v>0</v>
      </c>
      <c r="AI38" s="29">
        <f t="shared" si="33"/>
        <v>0</v>
      </c>
      <c r="AJ38" s="26">
        <f t="shared" si="34"/>
        <v>0</v>
      </c>
      <c r="AK38" s="30">
        <f t="shared" si="35"/>
        <v>0</v>
      </c>
    </row>
    <row r="39" spans="2:37" s="37" customFormat="1" x14ac:dyDescent="0.25">
      <c r="B39" s="13"/>
      <c r="C39" s="14"/>
      <c r="D39" s="32"/>
      <c r="E39" s="39">
        <f>SUM(E27:E38)</f>
        <v>0</v>
      </c>
      <c r="F39" s="40">
        <f>SUM(F27:F38)</f>
        <v>0</v>
      </c>
      <c r="G39" s="40">
        <f>SUM(G27:G38)</f>
        <v>0</v>
      </c>
      <c r="H39" s="40"/>
      <c r="I39" s="36">
        <f>SUM(I27:I38)</f>
        <v>0</v>
      </c>
      <c r="J39" s="14"/>
      <c r="K39" s="33">
        <f>SUM(K27:K38)</f>
        <v>0</v>
      </c>
      <c r="L39" s="34">
        <f>SUM(L27:L38)</f>
        <v>0</v>
      </c>
      <c r="M39" s="34">
        <f>SUM(M27:M38)</f>
        <v>0</v>
      </c>
      <c r="N39" s="77">
        <f>M39/M40</f>
        <v>0</v>
      </c>
      <c r="O39" s="36">
        <f>SUM(O27:O38)</f>
        <v>0</v>
      </c>
      <c r="P39" s="14"/>
      <c r="Q39" s="33">
        <f>SUM(Q27:Q38)+Q21</f>
        <v>0</v>
      </c>
      <c r="R39" s="34">
        <f>SUM(R27:R38)</f>
        <v>0</v>
      </c>
      <c r="S39" s="34">
        <f>SUM(S27:S38)</f>
        <v>0</v>
      </c>
      <c r="T39" s="77">
        <f>S39/S40</f>
        <v>0</v>
      </c>
      <c r="U39" s="36">
        <f>SUM(U27:U38)</f>
        <v>0</v>
      </c>
      <c r="V39" s="14"/>
      <c r="W39" s="33">
        <f>SUM(W27:W38)</f>
        <v>0</v>
      </c>
      <c r="X39" s="34">
        <f>SUM(X27:X38)</f>
        <v>0</v>
      </c>
      <c r="Y39" s="34">
        <f>SUM(Y27:Y38)</f>
        <v>0</v>
      </c>
      <c r="Z39" s="77">
        <f>Y39/Y40</f>
        <v>0</v>
      </c>
      <c r="AA39" s="36">
        <f>SUM(AA27:AA38)</f>
        <v>0</v>
      </c>
      <c r="AB39" s="14"/>
      <c r="AC39" s="33">
        <f>SUM(AC27:AC38)</f>
        <v>0</v>
      </c>
      <c r="AD39" s="34">
        <f>SUM(AD27:AD38)</f>
        <v>0</v>
      </c>
      <c r="AE39" s="34">
        <f>SUM(AE27:AE38)</f>
        <v>0</v>
      </c>
      <c r="AF39" s="77">
        <f>AE39/AE40</f>
        <v>0</v>
      </c>
      <c r="AG39" s="36">
        <f>SUM(AG27:AG38)</f>
        <v>0</v>
      </c>
      <c r="AH39" s="14"/>
      <c r="AI39" s="33">
        <f>SUM(AI27:AI38)</f>
        <v>0</v>
      </c>
      <c r="AJ39" s="34">
        <f>SUM(AJ27:AJ38)</f>
        <v>0</v>
      </c>
      <c r="AK39" s="36">
        <f t="shared" si="35"/>
        <v>0</v>
      </c>
    </row>
    <row r="40" spans="2:37" s="37" customFormat="1" x14ac:dyDescent="0.25">
      <c r="B40" s="13" t="s">
        <v>54</v>
      </c>
      <c r="C40" s="42"/>
      <c r="D40" s="42"/>
      <c r="E40" s="43"/>
      <c r="F40" s="44"/>
      <c r="G40" s="44">
        <f>G23+G39</f>
        <v>13366</v>
      </c>
      <c r="H40" s="77">
        <f>SUM(G27:G38)/G40</f>
        <v>0</v>
      </c>
      <c r="I40" s="45"/>
      <c r="J40" s="42"/>
      <c r="K40" s="43"/>
      <c r="L40" s="44"/>
      <c r="M40" s="44">
        <f>M23+M39</f>
        <v>13366</v>
      </c>
      <c r="N40" s="100">
        <f>N23+N39</f>
        <v>1</v>
      </c>
      <c r="O40" s="45"/>
      <c r="P40" s="42"/>
      <c r="Q40" s="43"/>
      <c r="R40" s="44"/>
      <c r="S40" s="44">
        <f>S23+S39</f>
        <v>13366</v>
      </c>
      <c r="T40" s="100">
        <f>T23+T39</f>
        <v>1</v>
      </c>
      <c r="U40" s="45"/>
      <c r="V40" s="46"/>
      <c r="W40" s="43"/>
      <c r="X40" s="44"/>
      <c r="Y40" s="44">
        <f>Y23+Y39</f>
        <v>13366</v>
      </c>
      <c r="Z40" s="100">
        <f>Z23+Z39</f>
        <v>1</v>
      </c>
      <c r="AA40" s="45"/>
      <c r="AB40" s="42"/>
      <c r="AC40" s="43"/>
      <c r="AD40" s="44"/>
      <c r="AE40" s="44">
        <f>AE23+AE39</f>
        <v>13366</v>
      </c>
      <c r="AF40" s="100">
        <f>AF23+AF39</f>
        <v>1</v>
      </c>
      <c r="AG40" s="45"/>
      <c r="AH40" s="42"/>
      <c r="AI40" s="43"/>
      <c r="AJ40" s="44"/>
      <c r="AK40" s="45"/>
    </row>
    <row r="41" spans="2:37" s="37" customFormat="1" ht="20" thickBot="1" x14ac:dyDescent="0.3">
      <c r="B41" s="75" t="s">
        <v>55</v>
      </c>
      <c r="C41" s="42"/>
      <c r="D41" s="42"/>
      <c r="E41" s="43"/>
      <c r="F41" s="44"/>
      <c r="G41" s="44">
        <f>G24+G39</f>
        <v>14826</v>
      </c>
      <c r="H41" s="44"/>
      <c r="I41" s="45">
        <f>(SUM(I12:I21)+(SUM(I27:I38)))</f>
        <v>1</v>
      </c>
      <c r="J41" s="42"/>
      <c r="K41" s="43"/>
      <c r="L41" s="44"/>
      <c r="M41" s="44">
        <f>M39+M24</f>
        <v>14826</v>
      </c>
      <c r="N41" s="44"/>
      <c r="O41" s="45">
        <f>O24+O39</f>
        <v>1</v>
      </c>
      <c r="P41" s="42"/>
      <c r="Q41" s="43"/>
      <c r="R41" s="44"/>
      <c r="S41" s="44">
        <f>S39+S24</f>
        <v>14826</v>
      </c>
      <c r="T41" s="44"/>
      <c r="U41" s="45">
        <f>U24+U39</f>
        <v>1</v>
      </c>
      <c r="V41" s="46"/>
      <c r="W41" s="43"/>
      <c r="X41" s="44"/>
      <c r="Y41" s="44">
        <f>Y24+Y39</f>
        <v>14826</v>
      </c>
      <c r="Z41" s="44"/>
      <c r="AA41" s="45">
        <f>AA24+AA39</f>
        <v>1</v>
      </c>
      <c r="AB41" s="42"/>
      <c r="AC41" s="43"/>
      <c r="AD41" s="44"/>
      <c r="AE41" s="44">
        <f>AE39+AE24</f>
        <v>14826</v>
      </c>
      <c r="AF41" s="44"/>
      <c r="AG41" s="45">
        <f>AG24+AG39</f>
        <v>1</v>
      </c>
      <c r="AH41" s="42"/>
      <c r="AI41" s="43">
        <f>AI39+AI24</f>
        <v>526500000</v>
      </c>
      <c r="AJ41" s="44">
        <f>AJ24+AJ39</f>
        <v>14826</v>
      </c>
      <c r="AK41" s="45">
        <f>AK24+AK39</f>
        <v>1</v>
      </c>
    </row>
    <row r="42" spans="2:37" x14ac:dyDescent="0.25">
      <c r="B42" s="23"/>
      <c r="E42" s="47"/>
      <c r="F42" s="48"/>
      <c r="G42" s="48"/>
      <c r="H42" s="48"/>
      <c r="I42" s="49"/>
      <c r="K42" s="47"/>
      <c r="L42" s="48"/>
      <c r="M42" s="48"/>
      <c r="N42" s="48"/>
      <c r="O42" s="49"/>
      <c r="Q42" s="47"/>
      <c r="R42" s="48"/>
      <c r="S42" s="48"/>
      <c r="T42" s="48"/>
      <c r="U42" s="49"/>
      <c r="V42" s="50"/>
      <c r="W42" s="47"/>
      <c r="X42" s="48"/>
      <c r="Y42" s="48"/>
      <c r="Z42" s="48"/>
      <c r="AA42" s="49"/>
      <c r="AC42" s="47"/>
      <c r="AD42" s="48"/>
      <c r="AE42" s="48"/>
      <c r="AF42" s="48"/>
      <c r="AG42" s="49"/>
      <c r="AI42" s="29"/>
      <c r="AJ42" s="48"/>
      <c r="AK42" s="49"/>
    </row>
    <row r="43" spans="2:37" x14ac:dyDescent="0.25">
      <c r="B43" s="23" t="s">
        <v>36</v>
      </c>
      <c r="C43" s="5" t="s">
        <v>37</v>
      </c>
      <c r="E43" s="29">
        <f>G41</f>
        <v>14826</v>
      </c>
      <c r="F43" s="48"/>
      <c r="G43" s="48"/>
      <c r="H43" s="48"/>
      <c r="I43" s="49"/>
      <c r="K43" s="29">
        <f>M41</f>
        <v>14826</v>
      </c>
      <c r="L43" s="48"/>
      <c r="M43" s="48"/>
      <c r="N43" s="48"/>
      <c r="O43" s="49"/>
      <c r="Q43" s="29">
        <f>S41</f>
        <v>14826</v>
      </c>
      <c r="R43" s="48"/>
      <c r="S43" s="48"/>
      <c r="T43" s="48"/>
      <c r="U43" s="49"/>
      <c r="V43" s="50"/>
      <c r="W43" s="29">
        <f>Y41</f>
        <v>14826</v>
      </c>
      <c r="X43" s="48"/>
      <c r="Y43" s="48"/>
      <c r="Z43" s="48"/>
      <c r="AA43" s="49"/>
      <c r="AC43" s="29">
        <f>AE41</f>
        <v>14826</v>
      </c>
      <c r="AD43" s="48"/>
      <c r="AE43" s="48"/>
      <c r="AF43" s="7"/>
      <c r="AG43" s="49"/>
      <c r="AI43" s="29"/>
      <c r="AJ43" s="48"/>
      <c r="AK43" s="49"/>
    </row>
    <row r="44" spans="2:37" x14ac:dyDescent="0.25">
      <c r="B44" s="51" t="s">
        <v>38</v>
      </c>
      <c r="C44" s="3" t="str">
        <f>'Cap Table @ Priced Equity'!$C$7</f>
        <v>EUR</v>
      </c>
      <c r="D44" s="3"/>
      <c r="E44" s="47">
        <f>E39+E23</f>
        <v>0</v>
      </c>
      <c r="I44" s="24"/>
      <c r="J44" s="3"/>
      <c r="K44" s="47">
        <f>K39+K23</f>
        <v>0</v>
      </c>
      <c r="O44" s="24"/>
      <c r="P44" s="3"/>
      <c r="Q44" s="47">
        <f>Q39+Q23</f>
        <v>0</v>
      </c>
      <c r="U44" s="24"/>
      <c r="W44" s="47">
        <f>W39+W23</f>
        <v>0</v>
      </c>
      <c r="AA44" s="24"/>
      <c r="AB44" s="3"/>
      <c r="AC44" s="47">
        <f>AC39+AC23</f>
        <v>0</v>
      </c>
      <c r="AG44" s="24"/>
      <c r="AH44" s="3"/>
      <c r="AI44" s="47"/>
      <c r="AK44" s="52"/>
    </row>
    <row r="45" spans="2:37" x14ac:dyDescent="0.25">
      <c r="B45" s="53" t="s">
        <v>39</v>
      </c>
      <c r="C45" s="54" t="str">
        <f>'Cap Table @ Priced Equity'!$C$7</f>
        <v>EUR</v>
      </c>
      <c r="D45" s="55"/>
      <c r="E45" s="56">
        <f>E44</f>
        <v>0</v>
      </c>
      <c r="F45" s="55"/>
      <c r="G45" s="55"/>
      <c r="H45" s="55"/>
      <c r="I45" s="57"/>
      <c r="J45" s="55"/>
      <c r="K45" s="56">
        <f>K44+E45</f>
        <v>0</v>
      </c>
      <c r="L45" s="55"/>
      <c r="M45" s="55"/>
      <c r="N45" s="55"/>
      <c r="O45" s="57"/>
      <c r="P45" s="55"/>
      <c r="Q45" s="56">
        <f>Q44+K45</f>
        <v>0</v>
      </c>
      <c r="R45" s="55"/>
      <c r="S45" s="55"/>
      <c r="T45" s="55"/>
      <c r="U45" s="57"/>
      <c r="V45" s="55"/>
      <c r="W45" s="56">
        <f>Q45+W44</f>
        <v>0</v>
      </c>
      <c r="X45" s="55"/>
      <c r="Y45" s="55"/>
      <c r="Z45" s="55"/>
      <c r="AA45" s="57"/>
      <c r="AB45" s="55"/>
      <c r="AC45" s="56">
        <f>AC44+W45</f>
        <v>0</v>
      </c>
      <c r="AD45" s="55"/>
      <c r="AE45" s="55"/>
      <c r="AF45" s="55"/>
      <c r="AG45" s="57"/>
      <c r="AH45" s="55"/>
      <c r="AI45" s="56"/>
      <c r="AJ45" s="55"/>
      <c r="AK45" s="57"/>
    </row>
    <row r="46" spans="2:37" x14ac:dyDescent="0.25">
      <c r="B46" s="23"/>
      <c r="E46" s="23"/>
      <c r="I46" s="24"/>
      <c r="K46" s="23"/>
      <c r="O46" s="24"/>
      <c r="Q46" s="23"/>
      <c r="U46" s="24"/>
      <c r="W46" s="23"/>
      <c r="AA46" s="24"/>
      <c r="AC46" s="23"/>
      <c r="AG46" s="24"/>
      <c r="AI46" s="23"/>
      <c r="AK46" s="24"/>
    </row>
    <row r="47" spans="2:37" x14ac:dyDescent="0.25">
      <c r="B47" s="38"/>
      <c r="E47" s="23"/>
      <c r="I47" s="24"/>
      <c r="K47" s="23"/>
      <c r="O47" s="24"/>
      <c r="Q47" s="23">
        <f>Q44</f>
        <v>0</v>
      </c>
      <c r="U47" s="24"/>
      <c r="W47" s="23"/>
      <c r="AA47" s="24"/>
      <c r="AC47" s="23"/>
      <c r="AG47" s="24"/>
      <c r="AI47" s="23"/>
      <c r="AK47" s="24"/>
    </row>
    <row r="48" spans="2:37" x14ac:dyDescent="0.25">
      <c r="B48" s="13" t="s">
        <v>6</v>
      </c>
      <c r="C48" s="19"/>
      <c r="D48" s="19"/>
      <c r="E48" s="18"/>
      <c r="F48" s="19"/>
      <c r="G48" s="19"/>
      <c r="H48" s="19"/>
      <c r="I48" s="20"/>
      <c r="J48" s="19"/>
      <c r="K48" s="18"/>
      <c r="L48" s="19"/>
      <c r="M48" s="19"/>
      <c r="N48" s="19"/>
      <c r="O48" s="20"/>
      <c r="P48" s="19"/>
      <c r="Q48" s="18"/>
      <c r="R48" s="19"/>
      <c r="S48" s="19"/>
      <c r="T48" s="19"/>
      <c r="U48" s="20"/>
      <c r="V48" s="19"/>
      <c r="W48" s="18"/>
      <c r="X48" s="19"/>
      <c r="Y48" s="19"/>
      <c r="Z48" s="19"/>
      <c r="AA48" s="20"/>
      <c r="AB48" s="19"/>
      <c r="AC48" s="18"/>
      <c r="AD48" s="19"/>
      <c r="AE48" s="19"/>
      <c r="AF48" s="19"/>
      <c r="AG48" s="20"/>
      <c r="AH48" s="19"/>
      <c r="AI48" s="18"/>
      <c r="AJ48" s="19"/>
      <c r="AK48" s="20"/>
    </row>
    <row r="49" spans="2:37" x14ac:dyDescent="0.25">
      <c r="B49" s="23" t="s">
        <v>40</v>
      </c>
      <c r="C49" s="3" t="str">
        <f>'Cap Table @ Priced Equity'!$C$7&amp;" / Share"</f>
        <v>EUR / Share</v>
      </c>
      <c r="E49" s="68">
        <v>1</v>
      </c>
      <c r="G49" s="58"/>
      <c r="H49" s="58"/>
      <c r="I49" s="24"/>
      <c r="K49" s="59">
        <f>K52/E43</f>
        <v>438.41899365978685</v>
      </c>
      <c r="M49" s="58"/>
      <c r="N49" s="58"/>
      <c r="O49" s="24"/>
      <c r="Q49" s="59">
        <f>Q52/K43</f>
        <v>1315.2569809793606</v>
      </c>
      <c r="R49" s="104"/>
      <c r="S49" s="58"/>
      <c r="T49" s="58"/>
      <c r="U49" s="24"/>
      <c r="W49" s="59">
        <f>W52/Q43</f>
        <v>3945.7709429380816</v>
      </c>
      <c r="X49" s="104"/>
      <c r="Y49" s="58"/>
      <c r="Z49" s="58"/>
      <c r="AA49" s="24"/>
      <c r="AC49" s="59">
        <f>AC52/W43</f>
        <v>11837.312828814245</v>
      </c>
      <c r="AD49" s="104"/>
      <c r="AE49" s="58"/>
      <c r="AF49" s="58"/>
      <c r="AG49" s="24"/>
      <c r="AI49" s="59">
        <f>AI52/AC43</f>
        <v>35511.938486442734</v>
      </c>
      <c r="AK49" s="24"/>
    </row>
    <row r="50" spans="2:37" x14ac:dyDescent="0.25">
      <c r="B50" s="23" t="s">
        <v>56</v>
      </c>
      <c r="C50" s="3" t="str">
        <f>'Cap Table @ Priced Equity'!$C$7&amp;" / Share"</f>
        <v>EUR / Share</v>
      </c>
      <c r="E50" s="68"/>
      <c r="G50" s="58"/>
      <c r="H50" s="58"/>
      <c r="I50" s="24"/>
      <c r="K50" s="68">
        <v>1</v>
      </c>
      <c r="M50" s="58"/>
      <c r="N50" s="58"/>
      <c r="O50" s="24"/>
      <c r="Q50" s="68">
        <v>1</v>
      </c>
      <c r="R50" s="105"/>
      <c r="S50" s="58"/>
      <c r="T50" s="58"/>
      <c r="U50" s="24"/>
      <c r="W50" s="68">
        <v>1</v>
      </c>
      <c r="X50" s="105"/>
      <c r="Y50" s="58"/>
      <c r="Z50" s="58"/>
      <c r="AA50" s="24"/>
      <c r="AC50" s="68">
        <v>1</v>
      </c>
      <c r="AD50" s="105"/>
      <c r="AE50" s="58"/>
      <c r="AF50" s="58"/>
      <c r="AG50" s="24"/>
      <c r="AI50" s="59"/>
      <c r="AK50" s="24"/>
    </row>
    <row r="51" spans="2:37" x14ac:dyDescent="0.25">
      <c r="B51" s="23" t="s">
        <v>67</v>
      </c>
      <c r="C51" s="3" t="s">
        <v>60</v>
      </c>
      <c r="E51" s="68"/>
      <c r="G51" s="58"/>
      <c r="H51" s="58"/>
      <c r="I51" s="24"/>
      <c r="K51" s="68"/>
      <c r="M51" s="58"/>
      <c r="N51" s="58"/>
      <c r="O51" s="24"/>
      <c r="Q51" s="107"/>
      <c r="R51" s="105"/>
      <c r="S51" s="58"/>
      <c r="T51" s="58"/>
      <c r="U51" s="24"/>
      <c r="W51" s="68"/>
      <c r="X51" s="105"/>
      <c r="Y51" s="58"/>
      <c r="Z51" s="58"/>
      <c r="AA51" s="24"/>
      <c r="AC51" s="68"/>
      <c r="AD51" s="105"/>
      <c r="AE51" s="58"/>
      <c r="AF51" s="58"/>
      <c r="AG51" s="24"/>
      <c r="AI51" s="59" t="s">
        <v>62</v>
      </c>
      <c r="AK51" s="24"/>
    </row>
    <row r="52" spans="2:37" x14ac:dyDescent="0.25">
      <c r="B52" s="23" t="s">
        <v>41</v>
      </c>
      <c r="C52" s="3" t="str">
        <f>'Cap Table @ Priced Equity'!$C$7</f>
        <v>EUR</v>
      </c>
      <c r="E52" s="67">
        <v>0</v>
      </c>
      <c r="I52" s="24"/>
      <c r="K52" s="67">
        <v>6500000</v>
      </c>
      <c r="O52" s="24"/>
      <c r="Q52" s="67">
        <f>F3*K52</f>
        <v>19500000</v>
      </c>
      <c r="U52" s="24"/>
      <c r="W52" s="67">
        <f>F3*Q52</f>
        <v>58500000</v>
      </c>
      <c r="AA52" s="24"/>
      <c r="AC52" s="67">
        <f>F3*W52</f>
        <v>175500000</v>
      </c>
      <c r="AG52" s="24"/>
      <c r="AI52" s="67">
        <f>F3*AC52</f>
        <v>526500000</v>
      </c>
      <c r="AK52" s="24"/>
    </row>
    <row r="53" spans="2:37" x14ac:dyDescent="0.25">
      <c r="B53" s="60" t="s">
        <v>42</v>
      </c>
      <c r="C53" s="54" t="str">
        <f>'Cap Table @ Priced Equity'!$C$7</f>
        <v>EUR</v>
      </c>
      <c r="D53" s="55"/>
      <c r="E53" s="61">
        <f>E44</f>
        <v>0</v>
      </c>
      <c r="F53" s="55"/>
      <c r="G53" s="55"/>
      <c r="H53" s="55"/>
      <c r="I53" s="57"/>
      <c r="J53" s="55"/>
      <c r="K53" s="62">
        <f>K52+K44</f>
        <v>6500000</v>
      </c>
      <c r="L53" s="55"/>
      <c r="M53" s="55"/>
      <c r="N53" s="55"/>
      <c r="O53" s="57"/>
      <c r="P53" s="55"/>
      <c r="Q53" s="62">
        <f>Q52+Q44</f>
        <v>19500000</v>
      </c>
      <c r="R53" s="55"/>
      <c r="S53" s="55"/>
      <c r="T53" s="55"/>
      <c r="U53" s="57"/>
      <c r="V53" s="55"/>
      <c r="W53" s="62">
        <f>W52+W44</f>
        <v>58500000</v>
      </c>
      <c r="X53" s="55"/>
      <c r="Y53" s="55"/>
      <c r="Z53" s="55"/>
      <c r="AA53" s="57"/>
      <c r="AB53" s="55"/>
      <c r="AC53" s="62">
        <f>AC52+AC44</f>
        <v>175500000</v>
      </c>
      <c r="AD53" s="55"/>
      <c r="AE53" s="55"/>
      <c r="AF53" s="55"/>
      <c r="AG53" s="57"/>
      <c r="AH53" s="55"/>
      <c r="AI53" s="62">
        <f>AI52</f>
        <v>526500000</v>
      </c>
      <c r="AJ53" s="55"/>
      <c r="AK53" s="57"/>
    </row>
    <row r="54" spans="2:37" x14ac:dyDescent="0.25">
      <c r="B54" s="64"/>
      <c r="C54" s="64"/>
      <c r="D54" s="64"/>
      <c r="E54" s="64"/>
      <c r="F54" s="64"/>
      <c r="G54" s="64"/>
      <c r="H54" s="64"/>
      <c r="I54" s="64"/>
      <c r="J54" s="64"/>
      <c r="K54" s="64"/>
      <c r="L54" s="64"/>
      <c r="M54" s="64"/>
      <c r="N54" s="64"/>
      <c r="O54" s="64"/>
      <c r="P54" s="64"/>
      <c r="Q54" s="64"/>
      <c r="R54" s="64"/>
      <c r="S54" s="64"/>
      <c r="T54" s="64"/>
      <c r="U54" s="64"/>
      <c r="V54" s="64"/>
      <c r="W54" s="64"/>
      <c r="X54" s="64"/>
      <c r="Y54" s="64"/>
      <c r="Z54" s="64"/>
      <c r="AA54" s="64"/>
      <c r="AB54" s="64"/>
      <c r="AC54" s="64"/>
      <c r="AD54" s="64"/>
      <c r="AE54" s="64"/>
      <c r="AF54" s="64"/>
      <c r="AG54" s="64"/>
      <c r="AH54" s="64"/>
      <c r="AI54" s="64"/>
      <c r="AJ54" s="64"/>
      <c r="AK54" s="64"/>
    </row>
    <row r="57" spans="2:37" x14ac:dyDescent="0.25">
      <c r="Q57" s="3"/>
    </row>
    <row r="58" spans="2:37" x14ac:dyDescent="0.25">
      <c r="Q58" s="3"/>
    </row>
    <row r="59" spans="2:37" x14ac:dyDescent="0.25">
      <c r="Q59" s="3"/>
    </row>
    <row r="60" spans="2:37" x14ac:dyDescent="0.25">
      <c r="Q60" s="3"/>
    </row>
    <row r="61" spans="2:37" x14ac:dyDescent="0.25">
      <c r="Q61" s="3"/>
    </row>
    <row r="62" spans="2:37" x14ac:dyDescent="0.25">
      <c r="Q62" s="3"/>
    </row>
    <row r="63" spans="2:37" x14ac:dyDescent="0.25">
      <c r="M63" s="101"/>
      <c r="Q63" s="3"/>
    </row>
  </sheetData>
  <phoneticPr fontId="2" type="noConversion"/>
  <printOptions horizontalCentered="1"/>
  <pageMargins left="0.75000000000000011" right="0.75000000000000011" top="1" bottom="1" header="0.5" footer="0.5"/>
  <pageSetup paperSize="9" scale="30" orientation="landscape" horizontalDpi="4294967292" verticalDpi="4294967292"/>
  <headerFooter>
    <oddFooter>&amp;LConfidential&amp;C&amp;P / &amp;N&amp;R&amp;D</oddFooter>
  </headerFooter>
  <extLst>
    <ext xmlns:mx="http://schemas.microsoft.com/office/mac/excel/2008/main" uri="{64002731-A6B0-56B0-2670-7721B7C09600}">
      <mx:PLV Mode="0" OnePage="0" WScale="10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2:R113"/>
  <sheetViews>
    <sheetView showGridLines="0" zoomScale="90" zoomScaleNormal="90" zoomScalePageLayoutView="90" workbookViewId="0">
      <pane xSplit="3" ySplit="3" topLeftCell="D4" activePane="bottomRight" state="frozenSplit"/>
      <selection pane="topRight" activeCell="C33" sqref="C33"/>
      <selection pane="bottomLeft" activeCell="C33" sqref="C33"/>
      <selection pane="bottomRight" activeCell="I94" sqref="I94"/>
    </sheetView>
  </sheetViews>
  <sheetFormatPr baseColWidth="10" defaultColWidth="10.6640625" defaultRowHeight="19" x14ac:dyDescent="0.25"/>
  <cols>
    <col min="1" max="1" width="4.83203125" style="138" customWidth="1"/>
    <col min="2" max="2" width="20.5" style="138" customWidth="1"/>
    <col min="3" max="3" width="5.1640625" style="138" bestFit="1" customWidth="1"/>
    <col min="4" max="4" width="17.1640625" style="138" customWidth="1"/>
    <col min="5" max="5" width="15" style="138" customWidth="1"/>
    <col min="6" max="6" width="18.5" style="138" bestFit="1" customWidth="1"/>
    <col min="7" max="7" width="15.6640625" style="138" customWidth="1"/>
    <col min="8" max="8" width="16.83203125" style="138" customWidth="1"/>
    <col min="9" max="9" width="25.83203125" style="138" customWidth="1"/>
    <col min="10" max="10" width="2.1640625" style="138" customWidth="1"/>
    <col min="11" max="11" width="20.83203125" style="138" bestFit="1" customWidth="1"/>
    <col min="12" max="12" width="2.1640625" style="138" customWidth="1"/>
    <col min="13" max="13" width="21.5" style="138" customWidth="1"/>
    <col min="14" max="14" width="2.5" style="138" customWidth="1"/>
    <col min="15" max="15" width="10.83203125" style="139" bestFit="1" customWidth="1"/>
    <col min="16" max="17" width="10.6640625" style="138"/>
    <col min="18" max="18" width="24.5" style="138" customWidth="1"/>
    <col min="19" max="16384" width="10.6640625" style="138"/>
  </cols>
  <sheetData>
    <row r="2" spans="2:9" x14ac:dyDescent="0.25">
      <c r="B2" s="134"/>
      <c r="C2" s="135"/>
      <c r="D2" s="136"/>
      <c r="E2" s="136"/>
      <c r="F2" s="136"/>
      <c r="G2" s="136"/>
      <c r="H2" s="136"/>
      <c r="I2" s="137"/>
    </row>
    <row r="4" spans="2:9" x14ac:dyDescent="0.25">
      <c r="B4" s="140" t="str">
        <f>"All amounts in "&amp;'Cap Table @ Priced Equity'!$C$7</f>
        <v>All amounts in EUR</v>
      </c>
    </row>
    <row r="5" spans="2:9" x14ac:dyDescent="0.25">
      <c r="B5" s="141" t="s">
        <v>43</v>
      </c>
      <c r="C5" s="142"/>
      <c r="D5" s="143"/>
      <c r="E5" s="144"/>
      <c r="F5" s="144"/>
      <c r="G5" s="144"/>
      <c r="H5" s="144"/>
      <c r="I5" s="144"/>
    </row>
    <row r="8" spans="2:9" ht="20" thickBot="1" x14ac:dyDescent="0.3">
      <c r="B8" s="145" t="s">
        <v>44</v>
      </c>
      <c r="C8" s="146"/>
      <c r="D8" s="146" t="str">
        <f>'Cap Table @ Priced Equity'!E7</f>
        <v>Founding</v>
      </c>
      <c r="E8" s="146" t="str">
        <f>'Cap Table @ Priced Equity'!K7</f>
        <v>Pre-Seed</v>
      </c>
      <c r="F8" s="146" t="str">
        <f>'Cap Table @ Priced Equity'!Q7</f>
        <v xml:space="preserve">Seed </v>
      </c>
      <c r="G8" s="146" t="str">
        <f>'Cap Table @ Priced Equity'!W7</f>
        <v>Series A</v>
      </c>
      <c r="H8" s="146" t="str">
        <f>'Cap Table @ Priced Equity'!AC7</f>
        <v>Series B</v>
      </c>
      <c r="I8" s="146" t="str">
        <f>'Cap Table @ Priced Equity'!AI7</f>
        <v>Exit</v>
      </c>
    </row>
    <row r="9" spans="2:9" x14ac:dyDescent="0.25">
      <c r="B9" s="138" t="str">
        <f>'Cap Table @ Priced Equity'!B12</f>
        <v>Founder 1, CEO</v>
      </c>
      <c r="C9" s="147" t="s">
        <v>23</v>
      </c>
      <c r="D9" s="148">
        <f>'Cap Table @ Priced Equity'!I12</f>
        <v>0.17759341697018752</v>
      </c>
      <c r="E9" s="148">
        <f>'Cap Table @ Priced Equity'!O12</f>
        <v>0.17759341697018752</v>
      </c>
      <c r="F9" s="148">
        <f>'Cap Table @ Priced Equity'!U12</f>
        <v>0.17759341697018752</v>
      </c>
      <c r="G9" s="148">
        <f>'Cap Table @ Priced Equity'!AA12</f>
        <v>0.17759341697018752</v>
      </c>
      <c r="H9" s="148">
        <f>'Cap Table @ Priced Equity'!AG12</f>
        <v>0.17759341697018752</v>
      </c>
      <c r="I9" s="148">
        <f>'Cap Table @ Priced Equity'!AK12</f>
        <v>0.17759341697018752</v>
      </c>
    </row>
    <row r="10" spans="2:9" x14ac:dyDescent="0.25">
      <c r="B10" s="138" t="str">
        <f>'Cap Table @ Priced Equity'!B13</f>
        <v>Founder 2, CTO</v>
      </c>
      <c r="C10" s="147" t="s">
        <v>23</v>
      </c>
      <c r="D10" s="148">
        <f>'Cap Table @ Priced Equity'!I13</f>
        <v>0.17759341697018752</v>
      </c>
      <c r="E10" s="148">
        <f>'Cap Table @ Priced Equity'!O13</f>
        <v>0.17759341697018752</v>
      </c>
      <c r="F10" s="148">
        <f>'Cap Table @ Priced Equity'!U13</f>
        <v>0.17759341697018752</v>
      </c>
      <c r="G10" s="148">
        <f>'Cap Table @ Priced Equity'!AA13</f>
        <v>0.17759341697018752</v>
      </c>
      <c r="H10" s="148">
        <f>'Cap Table @ Priced Equity'!AG13</f>
        <v>0.17759341697018752</v>
      </c>
      <c r="I10" s="148">
        <f>'Cap Table @ Priced Equity'!AK13</f>
        <v>0.17759341697018752</v>
      </c>
    </row>
    <row r="11" spans="2:9" x14ac:dyDescent="0.25">
      <c r="B11" s="138" t="str">
        <f>'Cap Table @ Priced Equity'!B14</f>
        <v>Founder 3, COO</v>
      </c>
      <c r="C11" s="147" t="s">
        <v>23</v>
      </c>
      <c r="D11" s="148">
        <f>'Cap Table @ Priced Equity'!I14</f>
        <v>0.17759341697018752</v>
      </c>
      <c r="E11" s="148">
        <f>'Cap Table @ Priced Equity'!O14</f>
        <v>0.17759341697018752</v>
      </c>
      <c r="F11" s="148">
        <f>'Cap Table @ Priced Equity'!U14</f>
        <v>0.17759341697018752</v>
      </c>
      <c r="G11" s="148">
        <f>'Cap Table @ Priced Equity'!AA14</f>
        <v>0.17759341697018752</v>
      </c>
      <c r="H11" s="148">
        <f>'Cap Table @ Priced Equity'!AG14</f>
        <v>0.17759341697018752</v>
      </c>
      <c r="I11" s="148">
        <f>'Cap Table @ Priced Equity'!AK14</f>
        <v>0.17759341697018752</v>
      </c>
    </row>
    <row r="12" spans="2:9" x14ac:dyDescent="0.25">
      <c r="B12" s="138" t="str">
        <f>'Cap Table @ Priced Equity'!B15</f>
        <v>Founder 4, CSO</v>
      </c>
      <c r="C12" s="147" t="s">
        <v>23</v>
      </c>
      <c r="D12" s="148">
        <f>'Cap Table @ Priced Equity'!I15</f>
        <v>0.17759341697018752</v>
      </c>
      <c r="E12" s="148">
        <f>'Cap Table @ Priced Equity'!O15</f>
        <v>0.17759341697018752</v>
      </c>
      <c r="F12" s="148">
        <f>'Cap Table @ Priced Equity'!U15</f>
        <v>0.17759341697018752</v>
      </c>
      <c r="G12" s="148">
        <f>'Cap Table @ Priced Equity'!AA15</f>
        <v>0.17759341697018752</v>
      </c>
      <c r="H12" s="148">
        <f>'Cap Table @ Priced Equity'!AG15</f>
        <v>0.17759341697018752</v>
      </c>
      <c r="I12" s="148">
        <f>'Cap Table @ Priced Equity'!AK15</f>
        <v>0.17759341697018752</v>
      </c>
    </row>
    <row r="13" spans="2:9" x14ac:dyDescent="0.25">
      <c r="B13" s="138" t="str">
        <f>'Cap Table @ Priced Equity'!B16</f>
        <v>Founder 5, ROLE</v>
      </c>
      <c r="C13" s="147" t="s">
        <v>23</v>
      </c>
      <c r="D13" s="148">
        <f>'Cap Table @ Priced Equity'!I16</f>
        <v>4.9372723593686767E-2</v>
      </c>
      <c r="E13" s="148">
        <f>'Cap Table @ Priced Equity'!O16</f>
        <v>4.9372723593686767E-2</v>
      </c>
      <c r="F13" s="148">
        <f>'Cap Table @ Priced Equity'!U16</f>
        <v>4.9372723593686767E-2</v>
      </c>
      <c r="G13" s="148">
        <f>'Cap Table @ Priced Equity'!AA16</f>
        <v>4.9372723593686767E-2</v>
      </c>
      <c r="H13" s="148">
        <f>'Cap Table @ Priced Equity'!AG16</f>
        <v>4.9372723593686767E-2</v>
      </c>
      <c r="I13" s="148">
        <f>'Cap Table @ Priced Equity'!AK16</f>
        <v>4.9372723593686767E-2</v>
      </c>
    </row>
    <row r="14" spans="2:9" x14ac:dyDescent="0.25">
      <c r="B14" s="138" t="str">
        <f>'Cap Table @ Priced Equity'!B17</f>
        <v>Advisor 1</v>
      </c>
      <c r="C14" s="147" t="s">
        <v>23</v>
      </c>
      <c r="D14" s="148">
        <f>'Cap Table @ Priced Equity'!I17</f>
        <v>6.7449075947659514E-3</v>
      </c>
      <c r="E14" s="148">
        <f>'Cap Table @ Priced Equity'!O17</f>
        <v>6.7449075947659514E-3</v>
      </c>
      <c r="F14" s="148">
        <f>'Cap Table @ Priced Equity'!U17</f>
        <v>6.7449075947659514E-3</v>
      </c>
      <c r="G14" s="148">
        <f>'Cap Table @ Priced Equity'!AA17</f>
        <v>6.7449075947659514E-3</v>
      </c>
      <c r="H14" s="148">
        <f>'Cap Table @ Priced Equity'!AG17</f>
        <v>6.7449075947659514E-3</v>
      </c>
      <c r="I14" s="148">
        <f>'Cap Table @ Priced Equity'!AK17</f>
        <v>6.7449075947659514E-3</v>
      </c>
    </row>
    <row r="15" spans="2:9" x14ac:dyDescent="0.25">
      <c r="B15" s="138" t="str">
        <f>'Cap Table @ Priced Equity'!B18</f>
        <v>Advisor 2</v>
      </c>
      <c r="C15" s="147" t="s">
        <v>23</v>
      </c>
      <c r="D15" s="148">
        <f>'Cap Table @ Priced Equity'!I18</f>
        <v>6.7449075947659514E-3</v>
      </c>
      <c r="E15" s="148">
        <f>'Cap Table @ Priced Equity'!O18</f>
        <v>6.7449075947659514E-3</v>
      </c>
      <c r="F15" s="148">
        <f>'Cap Table @ Priced Equity'!U18</f>
        <v>6.7449075947659514E-3</v>
      </c>
      <c r="G15" s="148">
        <f>'Cap Table @ Priced Equity'!AA18</f>
        <v>6.7449075947659514E-3</v>
      </c>
      <c r="H15" s="148">
        <f>'Cap Table @ Priced Equity'!AG18</f>
        <v>6.7449075947659514E-3</v>
      </c>
      <c r="I15" s="148">
        <f>'Cap Table @ Priced Equity'!AK18</f>
        <v>6.7449075947659514E-3</v>
      </c>
    </row>
    <row r="16" spans="2:9" x14ac:dyDescent="0.25">
      <c r="B16" s="138" t="str">
        <f>'Cap Table @ Priced Equity'!B19</f>
        <v>Aalto University</v>
      </c>
      <c r="C16" s="147" t="s">
        <v>23</v>
      </c>
      <c r="D16" s="148">
        <f>'Cap Table @ Priced Equity'!I19</f>
        <v>0.12828814245244841</v>
      </c>
      <c r="E16" s="148">
        <f>'Cap Table @ Priced Equity'!O19</f>
        <v>0.12828814245244841</v>
      </c>
      <c r="F16" s="148">
        <f>'Cap Table @ Priced Equity'!U19</f>
        <v>0.12828814245244841</v>
      </c>
      <c r="G16" s="148">
        <f>'Cap Table @ Priced Equity'!AA19</f>
        <v>0.12828814245244841</v>
      </c>
      <c r="H16" s="148">
        <f>'Cap Table @ Priced Equity'!AG19</f>
        <v>0.12828814245244841</v>
      </c>
      <c r="I16" s="148">
        <f>'Cap Table @ Priced Equity'!AK19</f>
        <v>0.12828814245244841</v>
      </c>
    </row>
    <row r="17" spans="2:9" x14ac:dyDescent="0.25">
      <c r="B17" s="138" t="str">
        <f>'Cap Table @ Priced Equity'!B20</f>
        <v>Option Pool</v>
      </c>
      <c r="C17" s="147" t="s">
        <v>23</v>
      </c>
      <c r="D17" s="148">
        <f>'Cap Table @ Priced Equity'!I20</f>
        <v>9.8475650883582899E-2</v>
      </c>
      <c r="E17" s="148">
        <f>'Cap Table @ Priced Equity'!O20</f>
        <v>9.8475650883582899E-2</v>
      </c>
      <c r="F17" s="148">
        <f>'Cap Table @ Priced Equity'!U20</f>
        <v>9.8475650883582899E-2</v>
      </c>
      <c r="G17" s="148">
        <f>'Cap Table @ Priced Equity'!AA20</f>
        <v>9.8475650883582899E-2</v>
      </c>
      <c r="H17" s="148">
        <f>'Cap Table @ Priced Equity'!AG20</f>
        <v>9.8475650883582899E-2</v>
      </c>
      <c r="I17" s="148">
        <f>'Cap Table @ Priced Equity'!AK20</f>
        <v>9.8475650883582899E-2</v>
      </c>
    </row>
    <row r="18" spans="2:9" x14ac:dyDescent="0.25">
      <c r="B18" s="138" t="str">
        <f>'Cap Table @ Priced Equity'!B21</f>
        <v>Warrants</v>
      </c>
      <c r="C18" s="147" t="s">
        <v>23</v>
      </c>
      <c r="D18" s="148">
        <f>'Cap Table @ Priced Equity'!I21</f>
        <v>0</v>
      </c>
      <c r="E18" s="148">
        <f>'Cap Table @ Priced Equity'!O21</f>
        <v>0</v>
      </c>
      <c r="F18" s="148">
        <f>'Cap Table @ Priced Equity'!U21</f>
        <v>0</v>
      </c>
      <c r="G18" s="148">
        <f>'Cap Table @ Priced Equity'!AA21</f>
        <v>0</v>
      </c>
      <c r="H18" s="148">
        <f>'Cap Table @ Priced Equity'!AG21</f>
        <v>0</v>
      </c>
      <c r="I18" s="148">
        <f>'Cap Table @ Priced Equity'!AK21</f>
        <v>0</v>
      </c>
    </row>
    <row r="19" spans="2:9" x14ac:dyDescent="0.25">
      <c r="B19" s="138" t="str">
        <f>'Cap Table @ Priced Equity'!B27</f>
        <v>Investor 1</v>
      </c>
      <c r="C19" s="147" t="s">
        <v>23</v>
      </c>
      <c r="D19" s="148">
        <f>'Cap Table @ Priced Equity'!I27</f>
        <v>0</v>
      </c>
      <c r="E19" s="148">
        <f>'Cap Table @ Priced Equity'!O27</f>
        <v>0</v>
      </c>
      <c r="F19" s="148">
        <f>'Cap Table @ Priced Equity'!U27</f>
        <v>0</v>
      </c>
      <c r="G19" s="148">
        <f>'Cap Table @ Priced Equity'!AA27</f>
        <v>0</v>
      </c>
      <c r="H19" s="148">
        <f>'Cap Table @ Priced Equity'!AG27</f>
        <v>0</v>
      </c>
      <c r="I19" s="148">
        <f>'Cap Table @ Priced Equity'!AK27</f>
        <v>0</v>
      </c>
    </row>
    <row r="20" spans="2:9" x14ac:dyDescent="0.25">
      <c r="B20" s="138" t="str">
        <f>'Cap Table @ Priced Equity'!B28</f>
        <v>Investor 2</v>
      </c>
      <c r="C20" s="147" t="s">
        <v>23</v>
      </c>
      <c r="D20" s="148">
        <f>'Cap Table @ Priced Equity'!I28</f>
        <v>0</v>
      </c>
      <c r="E20" s="148">
        <f>'Cap Table @ Priced Equity'!O28</f>
        <v>0</v>
      </c>
      <c r="F20" s="148">
        <f>'Cap Table @ Priced Equity'!U28</f>
        <v>0</v>
      </c>
      <c r="G20" s="148">
        <f>'Cap Table @ Priced Equity'!AA28</f>
        <v>0</v>
      </c>
      <c r="H20" s="148">
        <f>'Cap Table @ Priced Equity'!AG28</f>
        <v>0</v>
      </c>
      <c r="I20" s="148">
        <f>'Cap Table @ Priced Equity'!AK28</f>
        <v>0</v>
      </c>
    </row>
    <row r="21" spans="2:9" x14ac:dyDescent="0.25">
      <c r="B21" s="138" t="str">
        <f>'Cap Table @ Priced Equity'!B29</f>
        <v>Investor 3</v>
      </c>
      <c r="C21" s="147" t="s">
        <v>23</v>
      </c>
      <c r="D21" s="148">
        <f>'Cap Table @ Priced Equity'!I29</f>
        <v>0</v>
      </c>
      <c r="E21" s="148">
        <f>'Cap Table @ Priced Equity'!O29</f>
        <v>0</v>
      </c>
      <c r="F21" s="148">
        <f>'Cap Table @ Priced Equity'!U29</f>
        <v>0</v>
      </c>
      <c r="G21" s="148">
        <f>'Cap Table @ Priced Equity'!AA29</f>
        <v>0</v>
      </c>
      <c r="H21" s="148">
        <f>'Cap Table @ Priced Equity'!AG29</f>
        <v>0</v>
      </c>
      <c r="I21" s="148">
        <f>'Cap Table @ Priced Equity'!AK29</f>
        <v>0</v>
      </c>
    </row>
    <row r="22" spans="2:9" x14ac:dyDescent="0.25">
      <c r="B22" s="138" t="str">
        <f>'Cap Table @ Priced Equity'!B30</f>
        <v>Investor 4</v>
      </c>
      <c r="C22" s="147" t="s">
        <v>23</v>
      </c>
      <c r="D22" s="148">
        <f>'Cap Table @ Priced Equity'!I30</f>
        <v>0</v>
      </c>
      <c r="E22" s="148">
        <f>'Cap Table @ Priced Equity'!O30</f>
        <v>0</v>
      </c>
      <c r="F22" s="148">
        <f>'Cap Table @ Priced Equity'!U30</f>
        <v>0</v>
      </c>
      <c r="G22" s="148">
        <f>'Cap Table @ Priced Equity'!AA30</f>
        <v>0</v>
      </c>
      <c r="H22" s="148">
        <f>'Cap Table @ Priced Equity'!AG30</f>
        <v>0</v>
      </c>
      <c r="I22" s="148">
        <f>'Cap Table @ Priced Equity'!AK30</f>
        <v>0</v>
      </c>
    </row>
    <row r="23" spans="2:9" x14ac:dyDescent="0.25">
      <c r="B23" s="138" t="str">
        <f>'Cap Table @ Priced Equity'!B31</f>
        <v>Investor 5</v>
      </c>
      <c r="C23" s="147" t="s">
        <v>23</v>
      </c>
      <c r="D23" s="148">
        <f>'Cap Table @ Priced Equity'!I31</f>
        <v>0</v>
      </c>
      <c r="E23" s="148">
        <f>'Cap Table @ Priced Equity'!O31</f>
        <v>0</v>
      </c>
      <c r="F23" s="148">
        <f>'Cap Table @ Priced Equity'!U31</f>
        <v>0</v>
      </c>
      <c r="G23" s="148">
        <f>'Cap Table @ Priced Equity'!AA31</f>
        <v>0</v>
      </c>
      <c r="H23" s="148">
        <f>'Cap Table @ Priced Equity'!AG31</f>
        <v>0</v>
      </c>
      <c r="I23" s="148">
        <f>'Cap Table @ Priced Equity'!AK31</f>
        <v>0</v>
      </c>
    </row>
    <row r="24" spans="2:9" x14ac:dyDescent="0.25">
      <c r="B24" s="138" t="str">
        <f>'Cap Table @ Priced Equity'!B32</f>
        <v>Investor 6</v>
      </c>
      <c r="C24" s="147" t="s">
        <v>23</v>
      </c>
      <c r="D24" s="148">
        <f>'Cap Table @ Priced Equity'!I32</f>
        <v>0</v>
      </c>
      <c r="E24" s="148">
        <f>'Cap Table @ Priced Equity'!O32</f>
        <v>0</v>
      </c>
      <c r="F24" s="148">
        <f>'Cap Table @ Priced Equity'!U32</f>
        <v>0</v>
      </c>
      <c r="G24" s="148">
        <f>'Cap Table @ Priced Equity'!AA32</f>
        <v>0</v>
      </c>
      <c r="H24" s="148">
        <f>'Cap Table @ Priced Equity'!AG32</f>
        <v>0</v>
      </c>
      <c r="I24" s="148">
        <f>'Cap Table @ Priced Equity'!AK32</f>
        <v>0</v>
      </c>
    </row>
    <row r="25" spans="2:9" x14ac:dyDescent="0.25">
      <c r="B25" s="138" t="str">
        <f>'Cap Table @ Priced Equity'!B33</f>
        <v>Investor 7</v>
      </c>
      <c r="C25" s="147" t="s">
        <v>23</v>
      </c>
      <c r="D25" s="148">
        <f>'Cap Table @ Priced Equity'!I33</f>
        <v>0</v>
      </c>
      <c r="E25" s="148">
        <f>'Cap Table @ Priced Equity'!O33</f>
        <v>0</v>
      </c>
      <c r="F25" s="148">
        <f>'Cap Table @ Priced Equity'!U33</f>
        <v>0</v>
      </c>
      <c r="G25" s="148">
        <f>'Cap Table @ Priced Equity'!AA33</f>
        <v>0</v>
      </c>
      <c r="H25" s="148">
        <f>'Cap Table @ Priced Equity'!AG33</f>
        <v>0</v>
      </c>
      <c r="I25" s="148">
        <f>'Cap Table @ Priced Equity'!AK33</f>
        <v>0</v>
      </c>
    </row>
    <row r="26" spans="2:9" x14ac:dyDescent="0.25">
      <c r="B26" s="138" t="str">
        <f>'Cap Table @ Priced Equity'!B34</f>
        <v>Investor 8</v>
      </c>
      <c r="C26" s="147" t="s">
        <v>23</v>
      </c>
      <c r="D26" s="148">
        <f>'Cap Table @ Priced Equity'!I34</f>
        <v>0</v>
      </c>
      <c r="E26" s="148">
        <f>'Cap Table @ Priced Equity'!O34</f>
        <v>0</v>
      </c>
      <c r="F26" s="148">
        <f>'Cap Table @ Priced Equity'!U34</f>
        <v>0</v>
      </c>
      <c r="G26" s="148">
        <f>'Cap Table @ Priced Equity'!AA34</f>
        <v>0</v>
      </c>
      <c r="H26" s="148">
        <f>'Cap Table @ Priced Equity'!AG34</f>
        <v>0</v>
      </c>
      <c r="I26" s="148">
        <f>'Cap Table @ Priced Equity'!AK34</f>
        <v>0</v>
      </c>
    </row>
    <row r="27" spans="2:9" x14ac:dyDescent="0.25">
      <c r="B27" s="138" t="str">
        <f>'Cap Table @ Priced Equity'!B35</f>
        <v>Investor 9</v>
      </c>
      <c r="C27" s="147" t="s">
        <v>23</v>
      </c>
      <c r="D27" s="148">
        <f>'Cap Table @ Priced Equity'!I35</f>
        <v>0</v>
      </c>
      <c r="E27" s="148">
        <f>'Cap Table @ Priced Equity'!O35</f>
        <v>0</v>
      </c>
      <c r="F27" s="148">
        <f>'Cap Table @ Priced Equity'!U35</f>
        <v>0</v>
      </c>
      <c r="G27" s="148">
        <f>'Cap Table @ Priced Equity'!AA35</f>
        <v>0</v>
      </c>
      <c r="H27" s="148">
        <f>'Cap Table @ Priced Equity'!AG35</f>
        <v>0</v>
      </c>
      <c r="I27" s="148">
        <f>'Cap Table @ Priced Equity'!AK35</f>
        <v>0</v>
      </c>
    </row>
    <row r="28" spans="2:9" x14ac:dyDescent="0.25">
      <c r="B28" s="138" t="str">
        <f>'Cap Table @ Priced Equity'!B36</f>
        <v>Investor 10</v>
      </c>
      <c r="C28" s="147" t="s">
        <v>23</v>
      </c>
      <c r="D28" s="148">
        <f>'Cap Table @ Priced Equity'!I36</f>
        <v>0</v>
      </c>
      <c r="E28" s="148">
        <f>'Cap Table @ Priced Equity'!O36</f>
        <v>0</v>
      </c>
      <c r="F28" s="148">
        <f>'Cap Table @ Priced Equity'!U36</f>
        <v>0</v>
      </c>
      <c r="G28" s="148">
        <f>'Cap Table @ Priced Equity'!AA36</f>
        <v>0</v>
      </c>
      <c r="H28" s="148">
        <f>'Cap Table @ Priced Equity'!AG36</f>
        <v>0</v>
      </c>
      <c r="I28" s="148">
        <f>'Cap Table @ Priced Equity'!AK36</f>
        <v>0</v>
      </c>
    </row>
    <row r="29" spans="2:9" x14ac:dyDescent="0.25">
      <c r="B29" s="138" t="str">
        <f>'Cap Table @ Priced Equity'!B37</f>
        <v>Investor 11</v>
      </c>
      <c r="C29" s="147" t="s">
        <v>23</v>
      </c>
      <c r="D29" s="148">
        <f>'Cap Table @ Priced Equity'!I37</f>
        <v>0</v>
      </c>
      <c r="E29" s="148">
        <f>'Cap Table @ Priced Equity'!O37</f>
        <v>0</v>
      </c>
      <c r="F29" s="148">
        <f>'Cap Table @ Priced Equity'!U37</f>
        <v>0</v>
      </c>
      <c r="G29" s="148">
        <f>'Cap Table @ Priced Equity'!AA37</f>
        <v>0</v>
      </c>
      <c r="H29" s="148">
        <f>'Cap Table @ Priced Equity'!AG37</f>
        <v>0</v>
      </c>
      <c r="I29" s="148">
        <f>'Cap Table @ Priced Equity'!AK37</f>
        <v>0</v>
      </c>
    </row>
    <row r="30" spans="2:9" ht="20" thickBot="1" x14ac:dyDescent="0.3">
      <c r="B30" s="149" t="str">
        <f>'Cap Table @ Priced Equity'!B38</f>
        <v>Investor 12</v>
      </c>
      <c r="C30" s="150" t="s">
        <v>23</v>
      </c>
      <c r="D30" s="151">
        <f>'Cap Table @ Priced Equity'!I38</f>
        <v>0</v>
      </c>
      <c r="E30" s="151">
        <f>'Cap Table @ Priced Equity'!O38</f>
        <v>0</v>
      </c>
      <c r="F30" s="151">
        <f>'Cap Table @ Priced Equity'!U38</f>
        <v>0</v>
      </c>
      <c r="G30" s="151">
        <f>'Cap Table @ Priced Equity'!AA38</f>
        <v>0</v>
      </c>
      <c r="H30" s="151">
        <f>'Cap Table @ Priced Equity'!AG38</f>
        <v>0</v>
      </c>
      <c r="I30" s="151">
        <f>'Cap Table @ Priced Equity'!AK38</f>
        <v>0</v>
      </c>
    </row>
    <row r="31" spans="2:9" x14ac:dyDescent="0.25">
      <c r="I31" s="152">
        <f>SUM(I9:I30)</f>
        <v>1</v>
      </c>
    </row>
    <row r="32" spans="2:9" x14ac:dyDescent="0.25">
      <c r="B32" s="153" t="s">
        <v>15</v>
      </c>
      <c r="C32" s="154"/>
      <c r="D32" s="146" t="str">
        <f>D$8</f>
        <v>Founding</v>
      </c>
      <c r="E32" s="146" t="str">
        <f t="shared" ref="E32:H32" si="0">E$8</f>
        <v>Pre-Seed</v>
      </c>
      <c r="F32" s="146" t="str">
        <f t="shared" si="0"/>
        <v xml:space="preserve">Seed </v>
      </c>
      <c r="G32" s="146" t="str">
        <f t="shared" si="0"/>
        <v>Series A</v>
      </c>
      <c r="H32" s="146" t="str">
        <f t="shared" si="0"/>
        <v>Series B</v>
      </c>
    </row>
    <row r="33" spans="2:8" x14ac:dyDescent="0.25">
      <c r="B33" s="138" t="str">
        <f>B9</f>
        <v>Founder 1, CEO</v>
      </c>
      <c r="C33" s="147" t="str">
        <f>'Cap Table @ Priced Equity'!$C$7</f>
        <v>EUR</v>
      </c>
      <c r="D33" s="155">
        <f>'Cap Table @ Priced Equity'!E12</f>
        <v>2633</v>
      </c>
      <c r="E33" s="155">
        <f>'Cap Table @ Priced Equity'!K12</f>
        <v>0</v>
      </c>
      <c r="F33" s="155">
        <f>'Cap Table @ Priced Equity'!Q12</f>
        <v>0</v>
      </c>
      <c r="G33" s="155">
        <f>'Cap Table @ Priced Equity'!W12</f>
        <v>0</v>
      </c>
      <c r="H33" s="155">
        <f>'Cap Table @ Priced Equity'!AC12</f>
        <v>0</v>
      </c>
    </row>
    <row r="34" spans="2:8" x14ac:dyDescent="0.25">
      <c r="B34" s="138" t="str">
        <f>B10</f>
        <v>Founder 2, CTO</v>
      </c>
      <c r="C34" s="147" t="str">
        <f>'Cap Table @ Priced Equity'!$C$7</f>
        <v>EUR</v>
      </c>
      <c r="D34" s="155">
        <f>'Cap Table @ Priced Equity'!E13</f>
        <v>2633</v>
      </c>
      <c r="E34" s="155">
        <f>'Cap Table @ Priced Equity'!K13</f>
        <v>0</v>
      </c>
      <c r="F34" s="155">
        <f>'Cap Table @ Priced Equity'!Q13</f>
        <v>0</v>
      </c>
      <c r="G34" s="155">
        <f>'Cap Table @ Priced Equity'!W13</f>
        <v>0</v>
      </c>
      <c r="H34" s="155">
        <f>'Cap Table @ Priced Equity'!AC13</f>
        <v>0</v>
      </c>
    </row>
    <row r="35" spans="2:8" x14ac:dyDescent="0.25">
      <c r="B35" s="138" t="str">
        <f>B11</f>
        <v>Founder 3, COO</v>
      </c>
      <c r="C35" s="147" t="str">
        <f>'Cap Table @ Priced Equity'!$C$7</f>
        <v>EUR</v>
      </c>
      <c r="D35" s="155">
        <f>'Cap Table @ Priced Equity'!E14</f>
        <v>2633</v>
      </c>
      <c r="E35" s="155">
        <f>'Cap Table @ Priced Equity'!K14</f>
        <v>0</v>
      </c>
      <c r="F35" s="155">
        <f>'Cap Table @ Priced Equity'!Q14</f>
        <v>0</v>
      </c>
      <c r="G35" s="155">
        <f>'Cap Table @ Priced Equity'!W14</f>
        <v>0</v>
      </c>
      <c r="H35" s="155">
        <f>'Cap Table @ Priced Equity'!AC14</f>
        <v>0</v>
      </c>
    </row>
    <row r="36" spans="2:8" x14ac:dyDescent="0.25">
      <c r="B36" s="138" t="str">
        <f>B12</f>
        <v>Founder 4, CSO</v>
      </c>
      <c r="C36" s="147" t="str">
        <f>'Cap Table @ Priced Equity'!$C$7</f>
        <v>EUR</v>
      </c>
      <c r="D36" s="155">
        <f>'Cap Table @ Priced Equity'!E15</f>
        <v>2633</v>
      </c>
      <c r="E36" s="155">
        <f>'Cap Table @ Priced Equity'!K15</f>
        <v>0</v>
      </c>
      <c r="F36" s="155">
        <f>'Cap Table @ Priced Equity'!Q15</f>
        <v>0</v>
      </c>
      <c r="G36" s="155">
        <f>'Cap Table @ Priced Equity'!W15</f>
        <v>0</v>
      </c>
      <c r="H36" s="155">
        <f>'Cap Table @ Priced Equity'!AC15</f>
        <v>0</v>
      </c>
    </row>
    <row r="37" spans="2:8" x14ac:dyDescent="0.25">
      <c r="B37" s="138" t="str">
        <f>B13</f>
        <v>Founder 5, ROLE</v>
      </c>
      <c r="C37" s="147" t="str">
        <f>'Cap Table @ Priced Equity'!$C$7</f>
        <v>EUR</v>
      </c>
      <c r="D37" s="155">
        <f>'Cap Table @ Priced Equity'!E16</f>
        <v>732</v>
      </c>
      <c r="E37" s="155">
        <f>'Cap Table @ Priced Equity'!K16</f>
        <v>0</v>
      </c>
      <c r="F37" s="155">
        <f>'Cap Table @ Priced Equity'!Q16</f>
        <v>0</v>
      </c>
      <c r="G37" s="155">
        <f>'Cap Table @ Priced Equity'!W16</f>
        <v>0</v>
      </c>
      <c r="H37" s="155">
        <f>'Cap Table @ Priced Equity'!AC16</f>
        <v>0</v>
      </c>
    </row>
    <row r="38" spans="2:8" x14ac:dyDescent="0.25">
      <c r="B38" s="138" t="str">
        <f t="shared" ref="B38:B39" si="1">B14</f>
        <v>Advisor 1</v>
      </c>
      <c r="C38" s="147" t="str">
        <f>'Cap Table @ Priced Equity'!$C$7</f>
        <v>EUR</v>
      </c>
      <c r="D38" s="155">
        <f>'Cap Table @ Priced Equity'!E17</f>
        <v>100</v>
      </c>
      <c r="E38" s="155">
        <f>'Cap Table @ Priced Equity'!K17</f>
        <v>0</v>
      </c>
      <c r="F38" s="155">
        <f>'Cap Table @ Priced Equity'!Q17</f>
        <v>0</v>
      </c>
      <c r="G38" s="155">
        <f>'Cap Table @ Priced Equity'!W17</f>
        <v>0</v>
      </c>
      <c r="H38" s="155">
        <f>'Cap Table @ Priced Equity'!AC17</f>
        <v>0</v>
      </c>
    </row>
    <row r="39" spans="2:8" x14ac:dyDescent="0.25">
      <c r="B39" s="138" t="str">
        <f t="shared" si="1"/>
        <v>Advisor 2</v>
      </c>
      <c r="C39" s="147" t="str">
        <f>'Cap Table @ Priced Equity'!$C$7</f>
        <v>EUR</v>
      </c>
      <c r="D39" s="155">
        <f>'Cap Table @ Priced Equity'!E18</f>
        <v>100</v>
      </c>
      <c r="E39" s="155">
        <f>'Cap Table @ Priced Equity'!K18</f>
        <v>0</v>
      </c>
      <c r="F39" s="155">
        <f>'Cap Table @ Priced Equity'!Q18</f>
        <v>0</v>
      </c>
      <c r="G39" s="155">
        <f>'Cap Table @ Priced Equity'!W18</f>
        <v>0</v>
      </c>
      <c r="H39" s="155">
        <f>'Cap Table @ Priced Equity'!AC18</f>
        <v>0</v>
      </c>
    </row>
    <row r="40" spans="2:8" x14ac:dyDescent="0.25">
      <c r="B40" s="138" t="str">
        <f t="shared" ref="B40:B50" si="2">B16</f>
        <v>Aalto University</v>
      </c>
      <c r="C40" s="147" t="str">
        <f>'Cap Table @ Priced Equity'!$C$7</f>
        <v>EUR</v>
      </c>
      <c r="D40" s="155">
        <f>'Cap Table @ Priced Equity'!E19</f>
        <v>1902</v>
      </c>
      <c r="E40" s="155">
        <f>'Cap Table @ Priced Equity'!K19</f>
        <v>0</v>
      </c>
      <c r="F40" s="155">
        <f>'Cap Table @ Priced Equity'!Q19</f>
        <v>0</v>
      </c>
      <c r="G40" s="155">
        <f>'Cap Table @ Priced Equity'!W19</f>
        <v>0</v>
      </c>
      <c r="H40" s="155">
        <f>'Cap Table @ Priced Equity'!AC19</f>
        <v>0</v>
      </c>
    </row>
    <row r="41" spans="2:8" x14ac:dyDescent="0.25">
      <c r="B41" s="138" t="str">
        <f t="shared" si="2"/>
        <v>Option Pool</v>
      </c>
      <c r="C41" s="147" t="str">
        <f>'Cap Table @ Priced Equity'!$C$7</f>
        <v>EUR</v>
      </c>
      <c r="D41" s="155">
        <f>'Cap Table @ Priced Equity'!E20</f>
        <v>0</v>
      </c>
      <c r="E41" s="155">
        <f>'Cap Table @ Priced Equity'!K20</f>
        <v>0</v>
      </c>
      <c r="F41" s="155">
        <f>'Cap Table @ Priced Equity'!Q20</f>
        <v>0</v>
      </c>
      <c r="G41" s="155">
        <f>'Cap Table @ Priced Equity'!W20</f>
        <v>0</v>
      </c>
      <c r="H41" s="155">
        <f>'Cap Table @ Priced Equity'!AC20</f>
        <v>0</v>
      </c>
    </row>
    <row r="42" spans="2:8" x14ac:dyDescent="0.25">
      <c r="B42" s="138" t="str">
        <f t="shared" si="2"/>
        <v>Warrants</v>
      </c>
      <c r="C42" s="147" t="str">
        <f>'Cap Table @ Priced Equity'!$C$7</f>
        <v>EUR</v>
      </c>
      <c r="D42" s="155">
        <f>'Cap Table @ Priced Equity'!E21</f>
        <v>0</v>
      </c>
      <c r="E42" s="155">
        <f>'Cap Table @ Priced Equity'!K21</f>
        <v>0</v>
      </c>
      <c r="F42" s="155">
        <f>'Cap Table @ Priced Equity'!Q21</f>
        <v>0</v>
      </c>
      <c r="G42" s="155">
        <f>'Cap Table @ Priced Equity'!W21</f>
        <v>0</v>
      </c>
      <c r="H42" s="155">
        <f>'Cap Table @ Priced Equity'!AC21</f>
        <v>0</v>
      </c>
    </row>
    <row r="43" spans="2:8" x14ac:dyDescent="0.25">
      <c r="B43" s="138" t="str">
        <f t="shared" si="2"/>
        <v>Investor 1</v>
      </c>
      <c r="C43" s="147" t="str">
        <f>'Cap Table @ Priced Equity'!$C$7</f>
        <v>EUR</v>
      </c>
      <c r="D43" s="155">
        <f>'Cap Table @ Priced Equity'!E30</f>
        <v>0</v>
      </c>
      <c r="E43" s="155">
        <f>'Cap Table @ Priced Equity'!K27</f>
        <v>0</v>
      </c>
      <c r="F43" s="155">
        <f>'Cap Table @ Priced Equity'!Q27</f>
        <v>0</v>
      </c>
      <c r="G43" s="155">
        <f>'Cap Table @ Priced Equity'!W27</f>
        <v>0</v>
      </c>
      <c r="H43" s="155">
        <f>'Cap Table @ Priced Equity'!AC27</f>
        <v>0</v>
      </c>
    </row>
    <row r="44" spans="2:8" x14ac:dyDescent="0.25">
      <c r="B44" s="138" t="str">
        <f t="shared" si="2"/>
        <v>Investor 2</v>
      </c>
      <c r="C44" s="147" t="str">
        <f>'Cap Table @ Priced Equity'!$C$7</f>
        <v>EUR</v>
      </c>
      <c r="D44" s="155">
        <f>'Cap Table @ Priced Equity'!E31</f>
        <v>0</v>
      </c>
      <c r="E44" s="155">
        <f>'Cap Table @ Priced Equity'!K28</f>
        <v>0</v>
      </c>
      <c r="F44" s="155">
        <f>'Cap Table @ Priced Equity'!Q28</f>
        <v>0</v>
      </c>
      <c r="G44" s="155">
        <f>'Cap Table @ Priced Equity'!W28</f>
        <v>0</v>
      </c>
      <c r="H44" s="155">
        <f>'Cap Table @ Priced Equity'!AC28</f>
        <v>0</v>
      </c>
    </row>
    <row r="45" spans="2:8" x14ac:dyDescent="0.25">
      <c r="B45" s="138" t="str">
        <f t="shared" si="2"/>
        <v>Investor 3</v>
      </c>
      <c r="C45" s="147" t="str">
        <f>'Cap Table @ Priced Equity'!$C$7</f>
        <v>EUR</v>
      </c>
      <c r="D45" s="155">
        <f>'Cap Table @ Priced Equity'!E32</f>
        <v>0</v>
      </c>
      <c r="E45" s="155">
        <f>'Cap Table @ Priced Equity'!K29</f>
        <v>0</v>
      </c>
      <c r="F45" s="155">
        <f>'Cap Table @ Priced Equity'!Q29</f>
        <v>0</v>
      </c>
      <c r="G45" s="155">
        <f>'Cap Table @ Priced Equity'!W29</f>
        <v>0</v>
      </c>
      <c r="H45" s="155">
        <f>'Cap Table @ Priced Equity'!AC29</f>
        <v>0</v>
      </c>
    </row>
    <row r="46" spans="2:8" x14ac:dyDescent="0.25">
      <c r="B46" s="138" t="str">
        <f t="shared" si="2"/>
        <v>Investor 4</v>
      </c>
      <c r="C46" s="147" t="str">
        <f>'Cap Table @ Priced Equity'!$C$7</f>
        <v>EUR</v>
      </c>
      <c r="D46" s="155">
        <f>'Cap Table @ Priced Equity'!E33</f>
        <v>0</v>
      </c>
      <c r="E46" s="155">
        <f>'Cap Table @ Priced Equity'!K30</f>
        <v>0</v>
      </c>
      <c r="F46" s="155">
        <f>'Cap Table @ Priced Equity'!Q30</f>
        <v>0</v>
      </c>
      <c r="G46" s="155">
        <f>'Cap Table @ Priced Equity'!W30</f>
        <v>0</v>
      </c>
      <c r="H46" s="155">
        <f>'Cap Table @ Priced Equity'!AC30</f>
        <v>0</v>
      </c>
    </row>
    <row r="47" spans="2:8" x14ac:dyDescent="0.25">
      <c r="B47" s="138" t="str">
        <f t="shared" si="2"/>
        <v>Investor 5</v>
      </c>
      <c r="C47" s="147" t="str">
        <f>'Cap Table @ Priced Equity'!$C$7</f>
        <v>EUR</v>
      </c>
      <c r="D47" s="155">
        <f>'Cap Table @ Priced Equity'!E34</f>
        <v>0</v>
      </c>
      <c r="E47" s="155">
        <f>'Cap Table @ Priced Equity'!K31</f>
        <v>0</v>
      </c>
      <c r="F47" s="155">
        <f>'Cap Table @ Priced Equity'!Q31</f>
        <v>0</v>
      </c>
      <c r="G47" s="155">
        <f>'Cap Table @ Priced Equity'!W31</f>
        <v>0</v>
      </c>
      <c r="H47" s="155">
        <f>'Cap Table @ Priced Equity'!AC31</f>
        <v>0</v>
      </c>
    </row>
    <row r="48" spans="2:8" x14ac:dyDescent="0.25">
      <c r="B48" s="138" t="str">
        <f t="shared" si="2"/>
        <v>Investor 6</v>
      </c>
      <c r="C48" s="147" t="str">
        <f>'Cap Table @ Priced Equity'!$C$7</f>
        <v>EUR</v>
      </c>
      <c r="D48" s="155">
        <f>'Cap Table @ Priced Equity'!E35</f>
        <v>0</v>
      </c>
      <c r="E48" s="155">
        <f>'Cap Table @ Priced Equity'!K32</f>
        <v>0</v>
      </c>
      <c r="F48" s="155">
        <f>'Cap Table @ Priced Equity'!Q32</f>
        <v>0</v>
      </c>
      <c r="G48" s="155">
        <f>'Cap Table @ Priced Equity'!W32</f>
        <v>0</v>
      </c>
      <c r="H48" s="155">
        <f>'Cap Table @ Priced Equity'!AC32</f>
        <v>0</v>
      </c>
    </row>
    <row r="49" spans="2:16" x14ac:dyDescent="0.25">
      <c r="B49" s="138" t="str">
        <f t="shared" si="2"/>
        <v>Investor 7</v>
      </c>
      <c r="C49" s="147" t="str">
        <f>'Cap Table @ Priced Equity'!$C$7</f>
        <v>EUR</v>
      </c>
      <c r="D49" s="155">
        <f>'Cap Table @ Priced Equity'!E36</f>
        <v>0</v>
      </c>
      <c r="E49" s="155">
        <f>'Cap Table @ Priced Equity'!K33</f>
        <v>0</v>
      </c>
      <c r="F49" s="155">
        <f>'Cap Table @ Priced Equity'!Q33</f>
        <v>0</v>
      </c>
      <c r="G49" s="155">
        <f>'Cap Table @ Priced Equity'!W33</f>
        <v>0</v>
      </c>
      <c r="H49" s="155">
        <f>'Cap Table @ Priced Equity'!AC33</f>
        <v>0</v>
      </c>
    </row>
    <row r="50" spans="2:16" x14ac:dyDescent="0.25">
      <c r="B50" s="138" t="str">
        <f t="shared" si="2"/>
        <v>Investor 8</v>
      </c>
      <c r="C50" s="147" t="str">
        <f>'Cap Table @ Priced Equity'!$C$7</f>
        <v>EUR</v>
      </c>
      <c r="D50" s="155">
        <f>'Cap Table @ Priced Equity'!E37</f>
        <v>0</v>
      </c>
      <c r="E50" s="155">
        <f>'Cap Table @ Priced Equity'!K34</f>
        <v>0</v>
      </c>
      <c r="F50" s="155">
        <f>'Cap Table @ Priced Equity'!Q34</f>
        <v>0</v>
      </c>
      <c r="G50" s="155">
        <f>'Cap Table @ Priced Equity'!W34</f>
        <v>0</v>
      </c>
      <c r="H50" s="155">
        <f>'Cap Table @ Priced Equity'!AC34</f>
        <v>0</v>
      </c>
    </row>
    <row r="51" spans="2:16" ht="20" thickBot="1" x14ac:dyDescent="0.3">
      <c r="B51" s="149" t="str">
        <f t="shared" ref="B51" si="3">B30</f>
        <v>Investor 12</v>
      </c>
      <c r="C51" s="150" t="str">
        <f>'Cap Table @ Priced Equity'!$C$7</f>
        <v>EUR</v>
      </c>
      <c r="D51" s="156">
        <f>'Cap Table @ Priced Equity'!E38</f>
        <v>0</v>
      </c>
      <c r="E51" s="156">
        <f>'Cap Table @ Priced Equity'!K35</f>
        <v>0</v>
      </c>
      <c r="F51" s="156">
        <f>'Cap Table @ Priced Equity'!Q35</f>
        <v>0</v>
      </c>
      <c r="G51" s="156">
        <f>'Cap Table @ Priced Equity'!W35</f>
        <v>0</v>
      </c>
      <c r="H51" s="156">
        <f>'Cap Table @ Priced Equity'!AC35</f>
        <v>0</v>
      </c>
      <c r="I51" s="149"/>
    </row>
    <row r="52" spans="2:16" s="157" customFormat="1" x14ac:dyDescent="0.25">
      <c r="C52" s="158"/>
      <c r="D52" s="159">
        <f>SUM(D33:D51)</f>
        <v>13366</v>
      </c>
      <c r="E52" s="159">
        <f>SUM(E33:E51)</f>
        <v>0</v>
      </c>
      <c r="F52" s="159">
        <f>SUM(F33:F51)</f>
        <v>0</v>
      </c>
      <c r="G52" s="159">
        <f>SUM(G33:G51)</f>
        <v>0</v>
      </c>
      <c r="H52" s="159">
        <f>SUM(H33:H51)</f>
        <v>0</v>
      </c>
      <c r="I52" s="159">
        <f>SUM(D52:H52)</f>
        <v>13366</v>
      </c>
      <c r="O52" s="160"/>
    </row>
    <row r="53" spans="2:16" x14ac:dyDescent="0.25">
      <c r="K53" s="161"/>
    </row>
    <row r="54" spans="2:16" x14ac:dyDescent="0.25">
      <c r="B54" s="153" t="s">
        <v>45</v>
      </c>
      <c r="C54" s="154"/>
      <c r="D54" s="146" t="str">
        <f>D$8</f>
        <v>Founding</v>
      </c>
      <c r="E54" s="146" t="str">
        <f t="shared" ref="E54:I54" si="4">E$8</f>
        <v>Pre-Seed</v>
      </c>
      <c r="F54" s="146" t="str">
        <f t="shared" si="4"/>
        <v xml:space="preserve">Seed </v>
      </c>
      <c r="G54" s="146" t="str">
        <f t="shared" si="4"/>
        <v>Series A</v>
      </c>
      <c r="H54" s="146" t="str">
        <f t="shared" si="4"/>
        <v>Series B</v>
      </c>
      <c r="I54" s="146" t="str">
        <f t="shared" si="4"/>
        <v>Exit</v>
      </c>
      <c r="K54" s="136" t="s">
        <v>46</v>
      </c>
      <c r="M54" s="162" t="s">
        <v>47</v>
      </c>
      <c r="O54" s="163" t="s">
        <v>48</v>
      </c>
    </row>
    <row r="55" spans="2:16" x14ac:dyDescent="0.25">
      <c r="B55" s="138" t="str">
        <f>B9</f>
        <v>Founder 1, CEO</v>
      </c>
      <c r="C55" s="147" t="str">
        <f>'Cap Table @ Priced Equity'!$C$7</f>
        <v>EUR</v>
      </c>
      <c r="I55" s="164">
        <f>I74*I9</f>
        <v>93502934.034803733</v>
      </c>
      <c r="K55" s="165"/>
      <c r="M55" s="166">
        <f>(I74-K74)*I9</f>
        <v>93502934.034803733</v>
      </c>
      <c r="O55" s="167">
        <f>M55/I74</f>
        <v>0.17759341697018752</v>
      </c>
      <c r="P55" s="168"/>
    </row>
    <row r="56" spans="2:16" x14ac:dyDescent="0.25">
      <c r="B56" s="138" t="str">
        <f>B10</f>
        <v>Founder 2, CTO</v>
      </c>
      <c r="C56" s="147" t="str">
        <f>'Cap Table @ Priced Equity'!$C$7</f>
        <v>EUR</v>
      </c>
      <c r="I56" s="164">
        <f>I74*I10</f>
        <v>93502934.034803733</v>
      </c>
      <c r="K56" s="165"/>
      <c r="M56" s="166">
        <f>(I74-K74)*I10</f>
        <v>93502934.034803733</v>
      </c>
      <c r="O56" s="167">
        <f>M56/I74</f>
        <v>0.17759341697018752</v>
      </c>
      <c r="P56" s="168"/>
    </row>
    <row r="57" spans="2:16" x14ac:dyDescent="0.25">
      <c r="B57" s="138" t="str">
        <f>B11</f>
        <v>Founder 3, COO</v>
      </c>
      <c r="C57" s="147" t="str">
        <f>'Cap Table @ Priced Equity'!$C$7</f>
        <v>EUR</v>
      </c>
      <c r="I57" s="164">
        <f>I74*I11</f>
        <v>93502934.034803733</v>
      </c>
      <c r="K57" s="165"/>
      <c r="M57" s="166">
        <f>(I74-K74)*I11</f>
        <v>93502934.034803733</v>
      </c>
      <c r="O57" s="167">
        <f>M57/I74</f>
        <v>0.17759341697018752</v>
      </c>
      <c r="P57" s="168"/>
    </row>
    <row r="58" spans="2:16" x14ac:dyDescent="0.25">
      <c r="B58" s="138" t="str">
        <f>B12</f>
        <v>Founder 4, CSO</v>
      </c>
      <c r="C58" s="147" t="str">
        <f>'Cap Table @ Priced Equity'!$C$7</f>
        <v>EUR</v>
      </c>
      <c r="I58" s="164">
        <f>I74*I12</f>
        <v>93502934.034803733</v>
      </c>
      <c r="K58" s="165"/>
      <c r="M58" s="166">
        <f>(I74-K74)*I12</f>
        <v>93502934.034803733</v>
      </c>
      <c r="O58" s="167">
        <f>M58/I74</f>
        <v>0.17759341697018752</v>
      </c>
      <c r="P58" s="168"/>
    </row>
    <row r="59" spans="2:16" x14ac:dyDescent="0.25">
      <c r="B59" s="138" t="str">
        <f>B13</f>
        <v>Founder 5, ROLE</v>
      </c>
      <c r="C59" s="147" t="str">
        <f>'Cap Table @ Priced Equity'!$C$7</f>
        <v>EUR</v>
      </c>
      <c r="I59" s="164">
        <f>I74*I13</f>
        <v>25994738.972076084</v>
      </c>
      <c r="K59" s="165"/>
      <c r="M59" s="166">
        <f>K59+(I74-K74)*I13</f>
        <v>25994738.972076084</v>
      </c>
      <c r="O59" s="167">
        <f>M59/I74</f>
        <v>4.9372723593686767E-2</v>
      </c>
      <c r="P59" s="168"/>
    </row>
    <row r="60" spans="2:16" x14ac:dyDescent="0.25">
      <c r="B60" s="138" t="str">
        <f t="shared" ref="B60:B61" si="5">B14</f>
        <v>Advisor 1</v>
      </c>
      <c r="C60" s="147" t="str">
        <f>'Cap Table @ Priced Equity'!$C$7</f>
        <v>EUR</v>
      </c>
      <c r="I60" s="164">
        <f>I74*I14</f>
        <v>3551193.8486442734</v>
      </c>
      <c r="K60" s="165"/>
      <c r="M60" s="166">
        <f>K60+(I74-K75)*I14</f>
        <v>3551193.8486442734</v>
      </c>
      <c r="O60" s="167">
        <f>M60/I74</f>
        <v>6.7449075947659514E-3</v>
      </c>
      <c r="P60" s="168"/>
    </row>
    <row r="61" spans="2:16" x14ac:dyDescent="0.25">
      <c r="B61" s="138" t="str">
        <f t="shared" si="5"/>
        <v>Advisor 2</v>
      </c>
      <c r="C61" s="147" t="str">
        <f>'Cap Table @ Priced Equity'!$C$7</f>
        <v>EUR</v>
      </c>
      <c r="I61" s="164">
        <f>I74*I15</f>
        <v>3551193.8486442734</v>
      </c>
      <c r="K61" s="165"/>
      <c r="M61" s="166">
        <f>K61+(I74-K76)*I15</f>
        <v>3551193.8486442734</v>
      </c>
      <c r="O61" s="167">
        <f>M61/I74</f>
        <v>6.7449075947659514E-3</v>
      </c>
      <c r="P61" s="168"/>
    </row>
    <row r="62" spans="2:16" x14ac:dyDescent="0.25">
      <c r="B62" s="138" t="str">
        <f t="shared" ref="B62:B72" si="6">B16</f>
        <v>Aalto University</v>
      </c>
      <c r="C62" s="147" t="str">
        <f>'Cap Table @ Priced Equity'!$C$7</f>
        <v>EUR</v>
      </c>
      <c r="I62" s="164">
        <f>I74*I16</f>
        <v>67543707.001214087</v>
      </c>
      <c r="K62" s="165"/>
      <c r="M62" s="166">
        <f>K62+(I74-K74)*I16</f>
        <v>67543707.001214087</v>
      </c>
      <c r="O62" s="167">
        <f>M62/I74</f>
        <v>0.12828814245244841</v>
      </c>
      <c r="P62" s="168"/>
    </row>
    <row r="63" spans="2:16" x14ac:dyDescent="0.25">
      <c r="B63" s="138" t="str">
        <f t="shared" si="6"/>
        <v>Option Pool</v>
      </c>
      <c r="C63" s="147" t="str">
        <f>'Cap Table @ Priced Equity'!$C$7</f>
        <v>EUR</v>
      </c>
      <c r="I63" s="164">
        <f>I74*I17</f>
        <v>51847430.190206394</v>
      </c>
      <c r="K63" s="165"/>
      <c r="M63" s="166">
        <f>K63+(I74-K74)*I17</f>
        <v>51847430.190206394</v>
      </c>
      <c r="O63" s="167">
        <f>M63/I74</f>
        <v>9.8475650883582899E-2</v>
      </c>
      <c r="P63" s="168"/>
    </row>
    <row r="64" spans="2:16" x14ac:dyDescent="0.25">
      <c r="B64" s="138" t="str">
        <f t="shared" si="6"/>
        <v>Warrants</v>
      </c>
      <c r="C64" s="147" t="str">
        <f>'Cap Table @ Priced Equity'!$C$7</f>
        <v>EUR</v>
      </c>
      <c r="E64" s="155"/>
      <c r="I64" s="164">
        <f>I74*I18</f>
        <v>0</v>
      </c>
      <c r="K64" s="165"/>
      <c r="M64" s="166">
        <f>K64+(I74-K74)*I18</f>
        <v>0</v>
      </c>
      <c r="O64" s="167">
        <f>M64/I74</f>
        <v>0</v>
      </c>
    </row>
    <row r="65" spans="2:18" x14ac:dyDescent="0.25">
      <c r="B65" s="138" t="str">
        <f t="shared" si="6"/>
        <v>Investor 1</v>
      </c>
      <c r="C65" s="147" t="str">
        <f>'Cap Table @ Priced Equity'!$C$7</f>
        <v>EUR</v>
      </c>
      <c r="I65" s="164">
        <f>I74*I19</f>
        <v>0</v>
      </c>
      <c r="K65" s="155">
        <f>K53*(SUM(E43:H43))</f>
        <v>0</v>
      </c>
      <c r="M65" s="166">
        <f>K65+(I74-K74)*I19</f>
        <v>0</v>
      </c>
      <c r="O65" s="167">
        <f>M65/I74</f>
        <v>0</v>
      </c>
    </row>
    <row r="66" spans="2:18" x14ac:dyDescent="0.25">
      <c r="B66" s="138" t="str">
        <f t="shared" si="6"/>
        <v>Investor 2</v>
      </c>
      <c r="C66" s="147" t="str">
        <f>'Cap Table @ Priced Equity'!$C$7</f>
        <v>EUR</v>
      </c>
      <c r="I66" s="164">
        <f>I74*I20</f>
        <v>0</v>
      </c>
      <c r="J66" s="169"/>
      <c r="K66" s="155">
        <f>K53*(SUM(E44:H44))</f>
        <v>0</v>
      </c>
      <c r="M66" s="166">
        <f>K66+(I74-K74)*I20</f>
        <v>0</v>
      </c>
      <c r="O66" s="167">
        <f>M66/I74</f>
        <v>0</v>
      </c>
    </row>
    <row r="67" spans="2:18" x14ac:dyDescent="0.25">
      <c r="B67" s="138" t="str">
        <f t="shared" si="6"/>
        <v>Investor 3</v>
      </c>
      <c r="C67" s="147" t="str">
        <f>'Cap Table @ Priced Equity'!$C$7</f>
        <v>EUR</v>
      </c>
      <c r="I67" s="164">
        <f>I74*I21</f>
        <v>0</v>
      </c>
      <c r="K67" s="155">
        <f>K53*(SUM(E45:H45))</f>
        <v>0</v>
      </c>
      <c r="M67" s="166">
        <f>K67+(I74-K74)*I21</f>
        <v>0</v>
      </c>
      <c r="O67" s="167">
        <f>M67/I74</f>
        <v>0</v>
      </c>
    </row>
    <row r="68" spans="2:18" x14ac:dyDescent="0.25">
      <c r="B68" s="138" t="str">
        <f t="shared" si="6"/>
        <v>Investor 4</v>
      </c>
      <c r="C68" s="147" t="str">
        <f>'Cap Table @ Priced Equity'!$C$7</f>
        <v>EUR</v>
      </c>
      <c r="I68" s="164">
        <f>I74*I22</f>
        <v>0</v>
      </c>
      <c r="K68" s="155">
        <f>K53*(SUM(E46:H46))</f>
        <v>0</v>
      </c>
      <c r="M68" s="166">
        <f>K68+(I74-K74)*I22</f>
        <v>0</v>
      </c>
      <c r="O68" s="167">
        <f>M68/I74</f>
        <v>0</v>
      </c>
    </row>
    <row r="69" spans="2:18" x14ac:dyDescent="0.25">
      <c r="B69" s="138" t="str">
        <f t="shared" si="6"/>
        <v>Investor 5</v>
      </c>
      <c r="C69" s="147" t="str">
        <f>'Cap Table @ Priced Equity'!$C$7</f>
        <v>EUR</v>
      </c>
      <c r="I69" s="164">
        <f>I74*I23</f>
        <v>0</v>
      </c>
      <c r="K69" s="155">
        <f>K53*(SUM(E47:H47))</f>
        <v>0</v>
      </c>
      <c r="M69" s="166">
        <f>K69+(I74-K74)*I23</f>
        <v>0</v>
      </c>
      <c r="N69" s="155"/>
      <c r="O69" s="167">
        <f>M69/I74</f>
        <v>0</v>
      </c>
    </row>
    <row r="70" spans="2:18" x14ac:dyDescent="0.25">
      <c r="B70" s="138" t="str">
        <f t="shared" si="6"/>
        <v>Investor 6</v>
      </c>
      <c r="C70" s="147" t="str">
        <f>'Cap Table @ Priced Equity'!$C$7</f>
        <v>EUR</v>
      </c>
      <c r="I70" s="164">
        <f>I74*I24</f>
        <v>0</v>
      </c>
      <c r="K70" s="155">
        <f>K53*(SUM(E48:H48))</f>
        <v>0</v>
      </c>
      <c r="M70" s="166">
        <f>K70+(I74-K74)*I24</f>
        <v>0</v>
      </c>
      <c r="N70" s="155"/>
      <c r="O70" s="167">
        <f>M70/I74</f>
        <v>0</v>
      </c>
      <c r="R70" s="164"/>
    </row>
    <row r="71" spans="2:18" x14ac:dyDescent="0.25">
      <c r="B71" s="138" t="str">
        <f t="shared" si="6"/>
        <v>Investor 7</v>
      </c>
      <c r="C71" s="147" t="str">
        <f>'Cap Table @ Priced Equity'!$C$7</f>
        <v>EUR</v>
      </c>
      <c r="I71" s="164">
        <f>I74*I25</f>
        <v>0</v>
      </c>
      <c r="K71" s="155">
        <f>K53*(SUM(E49:H49))</f>
        <v>0</v>
      </c>
      <c r="M71" s="166">
        <f>K71+(I74-K74)*I25</f>
        <v>0</v>
      </c>
      <c r="N71" s="155"/>
      <c r="O71" s="167">
        <f>M71/I74</f>
        <v>0</v>
      </c>
    </row>
    <row r="72" spans="2:18" x14ac:dyDescent="0.25">
      <c r="B72" s="138" t="str">
        <f t="shared" si="6"/>
        <v>Investor 8</v>
      </c>
      <c r="C72" s="147" t="str">
        <f>'Cap Table @ Priced Equity'!$C$7</f>
        <v>EUR</v>
      </c>
      <c r="I72" s="164">
        <f>I74*I26</f>
        <v>0</v>
      </c>
      <c r="K72" s="155">
        <f>K53*(SUM(E50:H50))</f>
        <v>0</v>
      </c>
      <c r="M72" s="166">
        <f>K72+(I74-K74)*I26</f>
        <v>0</v>
      </c>
      <c r="N72" s="155"/>
      <c r="O72" s="170">
        <f>M72/I74</f>
        <v>0</v>
      </c>
    </row>
    <row r="73" spans="2:18" ht="20" thickBot="1" x14ac:dyDescent="0.3">
      <c r="B73" s="149" t="str">
        <f t="shared" ref="B73" si="7">B30</f>
        <v>Investor 12</v>
      </c>
      <c r="C73" s="150" t="str">
        <f>'Cap Table @ Priced Equity'!$C$7</f>
        <v>EUR</v>
      </c>
      <c r="D73" s="149"/>
      <c r="E73" s="149"/>
      <c r="F73" s="149"/>
      <c r="G73" s="149"/>
      <c r="H73" s="149"/>
      <c r="I73" s="171">
        <f>I74*I30</f>
        <v>0</v>
      </c>
      <c r="J73" s="149"/>
      <c r="K73" s="156">
        <f>K53*(SUM(E51:H51))</f>
        <v>0</v>
      </c>
      <c r="L73" s="149"/>
      <c r="M73" s="172">
        <f>K73+(I74-K74)*I30</f>
        <v>0</v>
      </c>
      <c r="N73" s="149"/>
      <c r="O73" s="173">
        <f>M73/I74</f>
        <v>0</v>
      </c>
    </row>
    <row r="74" spans="2:18" x14ac:dyDescent="0.25">
      <c r="C74" s="147"/>
      <c r="I74" s="174">
        <f>'Cap Table @ Priced Equity'!AI52</f>
        <v>526500000</v>
      </c>
      <c r="K74" s="159">
        <f>SUM(K62:K73)</f>
        <v>0</v>
      </c>
      <c r="M74" s="175">
        <f>SUM(M55:M73)</f>
        <v>526500000</v>
      </c>
      <c r="N74" s="159"/>
      <c r="O74" s="176">
        <f>SUM(O55:O73)</f>
        <v>1</v>
      </c>
    </row>
    <row r="76" spans="2:18" x14ac:dyDescent="0.25">
      <c r="B76" s="157" t="s">
        <v>5</v>
      </c>
      <c r="D76" s="177">
        <v>43830</v>
      </c>
      <c r="E76" s="177">
        <v>44012</v>
      </c>
      <c r="F76" s="177">
        <v>44196</v>
      </c>
      <c r="G76" s="177">
        <v>44561</v>
      </c>
      <c r="H76" s="177">
        <v>45291</v>
      </c>
      <c r="I76" s="177">
        <v>45657</v>
      </c>
    </row>
    <row r="77" spans="2:18" x14ac:dyDescent="0.25">
      <c r="B77" s="157"/>
    </row>
    <row r="78" spans="2:18" x14ac:dyDescent="0.25">
      <c r="B78" s="153" t="s">
        <v>49</v>
      </c>
      <c r="C78" s="154"/>
      <c r="D78" s="146" t="str">
        <f>D$8</f>
        <v>Founding</v>
      </c>
      <c r="E78" s="146" t="str">
        <f t="shared" ref="E78:I78" si="8">E$8</f>
        <v>Pre-Seed</v>
      </c>
      <c r="F78" s="146" t="str">
        <f t="shared" si="8"/>
        <v xml:space="preserve">Seed </v>
      </c>
      <c r="G78" s="146" t="str">
        <f t="shared" si="8"/>
        <v>Series A</v>
      </c>
      <c r="H78" s="146" t="str">
        <f t="shared" si="8"/>
        <v>Series B</v>
      </c>
      <c r="I78" s="146" t="str">
        <f t="shared" si="8"/>
        <v>Exit</v>
      </c>
    </row>
    <row r="79" spans="2:18" x14ac:dyDescent="0.25">
      <c r="B79" s="138" t="str">
        <f>B9</f>
        <v>Founder 1, CEO</v>
      </c>
      <c r="C79" s="147" t="str">
        <f>'Cap Table @ Priced Equity'!$C$7</f>
        <v>EUR</v>
      </c>
      <c r="D79" s="155">
        <f>IF(D33&gt;0,-D33,0)</f>
        <v>-2633</v>
      </c>
      <c r="E79" s="155">
        <f t="shared" ref="E79:H79" si="9">IF(E33&gt;0,-E33,0)</f>
        <v>0</v>
      </c>
      <c r="F79" s="155">
        <f t="shared" si="9"/>
        <v>0</v>
      </c>
      <c r="G79" s="155">
        <f t="shared" si="9"/>
        <v>0</v>
      </c>
      <c r="H79" s="155">
        <f t="shared" si="9"/>
        <v>0</v>
      </c>
      <c r="I79" s="155">
        <f>M55</f>
        <v>93502934.034803733</v>
      </c>
    </row>
    <row r="80" spans="2:18" x14ac:dyDescent="0.25">
      <c r="B80" s="138" t="str">
        <f>B10</f>
        <v>Founder 2, CTO</v>
      </c>
      <c r="C80" s="147" t="str">
        <f>'Cap Table @ Priced Equity'!$C$7</f>
        <v>EUR</v>
      </c>
      <c r="D80" s="155">
        <f>IF(D34&gt;0,-D34,0)</f>
        <v>-2633</v>
      </c>
      <c r="E80" s="155">
        <f t="shared" ref="E80:H83" si="10">IF(E34&gt;0,-E34,0)</f>
        <v>0</v>
      </c>
      <c r="F80" s="155">
        <f t="shared" si="10"/>
        <v>0</v>
      </c>
      <c r="G80" s="155">
        <f t="shared" si="10"/>
        <v>0</v>
      </c>
      <c r="H80" s="155">
        <f t="shared" si="10"/>
        <v>0</v>
      </c>
      <c r="I80" s="155">
        <f>M56</f>
        <v>93502934.034803733</v>
      </c>
    </row>
    <row r="81" spans="2:9" x14ac:dyDescent="0.25">
      <c r="B81" s="138" t="str">
        <f>B11</f>
        <v>Founder 3, COO</v>
      </c>
      <c r="C81" s="147" t="str">
        <f>'Cap Table @ Priced Equity'!$C$7</f>
        <v>EUR</v>
      </c>
      <c r="D81" s="155">
        <f>IF(D35&gt;0,-D35,0)</f>
        <v>-2633</v>
      </c>
      <c r="E81" s="155">
        <f t="shared" si="10"/>
        <v>0</v>
      </c>
      <c r="F81" s="155">
        <f t="shared" si="10"/>
        <v>0</v>
      </c>
      <c r="G81" s="155">
        <f t="shared" si="10"/>
        <v>0</v>
      </c>
      <c r="H81" s="155">
        <f t="shared" si="10"/>
        <v>0</v>
      </c>
      <c r="I81" s="155">
        <f>M57</f>
        <v>93502934.034803733</v>
      </c>
    </row>
    <row r="82" spans="2:9" x14ac:dyDescent="0.25">
      <c r="B82" s="138" t="str">
        <f>B12</f>
        <v>Founder 4, CSO</v>
      </c>
      <c r="C82" s="147" t="str">
        <f>'Cap Table @ Priced Equity'!$C$7</f>
        <v>EUR</v>
      </c>
      <c r="D82" s="155">
        <f>IF(D36&gt;0,-D36,0)</f>
        <v>-2633</v>
      </c>
      <c r="E82" s="155">
        <f t="shared" si="10"/>
        <v>0</v>
      </c>
      <c r="F82" s="155">
        <f t="shared" si="10"/>
        <v>0</v>
      </c>
      <c r="G82" s="155">
        <f t="shared" si="10"/>
        <v>0</v>
      </c>
      <c r="H82" s="155">
        <f t="shared" si="10"/>
        <v>0</v>
      </c>
      <c r="I82" s="155">
        <f>M58</f>
        <v>93502934.034803733</v>
      </c>
    </row>
    <row r="83" spans="2:9" x14ac:dyDescent="0.25">
      <c r="B83" s="138" t="str">
        <f>B13</f>
        <v>Founder 5, ROLE</v>
      </c>
      <c r="C83" s="147" t="str">
        <f>'Cap Table @ Priced Equity'!$C$7</f>
        <v>EUR</v>
      </c>
      <c r="D83" s="155">
        <f>IF(D37&gt;0,-D37,0)</f>
        <v>-732</v>
      </c>
      <c r="E83" s="155">
        <f t="shared" si="10"/>
        <v>0</v>
      </c>
      <c r="F83" s="155">
        <f t="shared" si="10"/>
        <v>0</v>
      </c>
      <c r="G83" s="155">
        <f t="shared" si="10"/>
        <v>0</v>
      </c>
      <c r="H83" s="155">
        <f t="shared" si="10"/>
        <v>0</v>
      </c>
      <c r="I83" s="155">
        <f>M59</f>
        <v>25994738.972076084</v>
      </c>
    </row>
    <row r="84" spans="2:9" x14ac:dyDescent="0.25">
      <c r="B84" s="138" t="str">
        <f t="shared" ref="B84:B85" si="11">B14</f>
        <v>Advisor 1</v>
      </c>
      <c r="C84" s="147" t="str">
        <f>'Cap Table @ Priced Equity'!$C$7</f>
        <v>EUR</v>
      </c>
      <c r="D84" s="155">
        <f t="shared" ref="D84:H84" si="12">IF(D38&gt;0,-D38,0)</f>
        <v>-100</v>
      </c>
      <c r="E84" s="155">
        <f t="shared" si="12"/>
        <v>0</v>
      </c>
      <c r="F84" s="155">
        <f t="shared" si="12"/>
        <v>0</v>
      </c>
      <c r="G84" s="155">
        <f t="shared" si="12"/>
        <v>0</v>
      </c>
      <c r="H84" s="155">
        <f t="shared" si="12"/>
        <v>0</v>
      </c>
      <c r="I84" s="155">
        <f t="shared" ref="I84:I85" si="13">M60</f>
        <v>3551193.8486442734</v>
      </c>
    </row>
    <row r="85" spans="2:9" x14ac:dyDescent="0.25">
      <c r="B85" s="138" t="str">
        <f t="shared" si="11"/>
        <v>Advisor 2</v>
      </c>
      <c r="C85" s="147" t="str">
        <f>'Cap Table @ Priced Equity'!$C$7</f>
        <v>EUR</v>
      </c>
      <c r="D85" s="155">
        <f t="shared" ref="D85:H85" si="14">IF(D39&gt;0,-D39,0)</f>
        <v>-100</v>
      </c>
      <c r="E85" s="155">
        <f t="shared" si="14"/>
        <v>0</v>
      </c>
      <c r="F85" s="155">
        <f t="shared" si="14"/>
        <v>0</v>
      </c>
      <c r="G85" s="155">
        <f t="shared" si="14"/>
        <v>0</v>
      </c>
      <c r="H85" s="155">
        <f t="shared" si="14"/>
        <v>0</v>
      </c>
      <c r="I85" s="155">
        <f t="shared" si="13"/>
        <v>3551193.8486442734</v>
      </c>
    </row>
    <row r="86" spans="2:9" x14ac:dyDescent="0.25">
      <c r="B86" s="138" t="str">
        <f t="shared" ref="B86:B96" si="15">B16</f>
        <v>Aalto University</v>
      </c>
      <c r="C86" s="147" t="str">
        <f>'Cap Table @ Priced Equity'!$C$7</f>
        <v>EUR</v>
      </c>
      <c r="D86" s="155">
        <f t="shared" ref="D86" si="16">IF(D40&gt;0,-D40,0)</f>
        <v>-1902</v>
      </c>
      <c r="E86" s="155">
        <f t="shared" ref="E86:H86" si="17">IF(E40&gt;0,-E40,0)</f>
        <v>0</v>
      </c>
      <c r="F86" s="155">
        <f t="shared" si="17"/>
        <v>0</v>
      </c>
      <c r="G86" s="155">
        <f t="shared" si="17"/>
        <v>0</v>
      </c>
      <c r="H86" s="155">
        <f t="shared" si="17"/>
        <v>0</v>
      </c>
      <c r="I86" s="155">
        <f t="shared" ref="I86:I97" si="18">M62</f>
        <v>67543707.001214087</v>
      </c>
    </row>
    <row r="87" spans="2:9" x14ac:dyDescent="0.25">
      <c r="B87" s="138" t="str">
        <f t="shared" si="15"/>
        <v>Option Pool</v>
      </c>
      <c r="C87" s="147" t="str">
        <f>'Cap Table @ Priced Equity'!$C$7</f>
        <v>EUR</v>
      </c>
      <c r="D87" s="155">
        <f t="shared" ref="D87:H87" si="19">IF(D41&gt;0,-D41,0)</f>
        <v>0</v>
      </c>
      <c r="E87" s="155">
        <f t="shared" si="19"/>
        <v>0</v>
      </c>
      <c r="F87" s="155">
        <f t="shared" si="19"/>
        <v>0</v>
      </c>
      <c r="G87" s="155">
        <f t="shared" si="19"/>
        <v>0</v>
      </c>
      <c r="H87" s="155">
        <f t="shared" si="19"/>
        <v>0</v>
      </c>
      <c r="I87" s="155">
        <f t="shared" si="18"/>
        <v>51847430.190206394</v>
      </c>
    </row>
    <row r="88" spans="2:9" x14ac:dyDescent="0.25">
      <c r="B88" s="138" t="str">
        <f t="shared" si="15"/>
        <v>Warrants</v>
      </c>
      <c r="C88" s="147" t="str">
        <f>'Cap Table @ Priced Equity'!$C$7</f>
        <v>EUR</v>
      </c>
      <c r="D88" s="155">
        <f t="shared" ref="D88:H88" si="20">IF(D42&gt;0,-D42,0)</f>
        <v>0</v>
      </c>
      <c r="E88" s="155">
        <f t="shared" si="20"/>
        <v>0</v>
      </c>
      <c r="F88" s="155">
        <f t="shared" si="20"/>
        <v>0</v>
      </c>
      <c r="G88" s="155">
        <f t="shared" si="20"/>
        <v>0</v>
      </c>
      <c r="H88" s="155">
        <f t="shared" si="20"/>
        <v>0</v>
      </c>
      <c r="I88" s="155">
        <f t="shared" si="18"/>
        <v>0</v>
      </c>
    </row>
    <row r="89" spans="2:9" x14ac:dyDescent="0.25">
      <c r="B89" s="138" t="str">
        <f t="shared" si="15"/>
        <v>Investor 1</v>
      </c>
      <c r="C89" s="147" t="str">
        <f>'Cap Table @ Priced Equity'!$C$7</f>
        <v>EUR</v>
      </c>
      <c r="D89" s="155">
        <f t="shared" ref="D89:H89" si="21">IF(D43&gt;0,-D43,0)</f>
        <v>0</v>
      </c>
      <c r="E89" s="155">
        <f t="shared" si="21"/>
        <v>0</v>
      </c>
      <c r="F89" s="155">
        <f t="shared" si="21"/>
        <v>0</v>
      </c>
      <c r="G89" s="155">
        <f t="shared" si="21"/>
        <v>0</v>
      </c>
      <c r="H89" s="155">
        <f t="shared" si="21"/>
        <v>0</v>
      </c>
      <c r="I89" s="155">
        <f t="shared" si="18"/>
        <v>0</v>
      </c>
    </row>
    <row r="90" spans="2:9" x14ac:dyDescent="0.25">
      <c r="B90" s="138" t="str">
        <f t="shared" si="15"/>
        <v>Investor 2</v>
      </c>
      <c r="C90" s="147" t="str">
        <f>'Cap Table @ Priced Equity'!$C$7</f>
        <v>EUR</v>
      </c>
      <c r="D90" s="155">
        <f t="shared" ref="D90:H90" si="22">IF(D44&gt;0,-D44,0)</f>
        <v>0</v>
      </c>
      <c r="E90" s="155">
        <f t="shared" si="22"/>
        <v>0</v>
      </c>
      <c r="F90" s="155">
        <f t="shared" si="22"/>
        <v>0</v>
      </c>
      <c r="G90" s="155">
        <f t="shared" si="22"/>
        <v>0</v>
      </c>
      <c r="H90" s="155">
        <f t="shared" si="22"/>
        <v>0</v>
      </c>
      <c r="I90" s="155">
        <f t="shared" si="18"/>
        <v>0</v>
      </c>
    </row>
    <row r="91" spans="2:9" x14ac:dyDescent="0.25">
      <c r="B91" s="138" t="str">
        <f t="shared" si="15"/>
        <v>Investor 3</v>
      </c>
      <c r="C91" s="147" t="str">
        <f>'Cap Table @ Priced Equity'!$C$7</f>
        <v>EUR</v>
      </c>
      <c r="D91" s="155">
        <f t="shared" ref="D91:H91" si="23">IF(D45&gt;0,-D45,0)</f>
        <v>0</v>
      </c>
      <c r="E91" s="155">
        <f t="shared" si="23"/>
        <v>0</v>
      </c>
      <c r="F91" s="155">
        <f t="shared" si="23"/>
        <v>0</v>
      </c>
      <c r="G91" s="155">
        <f t="shared" si="23"/>
        <v>0</v>
      </c>
      <c r="H91" s="155">
        <f t="shared" si="23"/>
        <v>0</v>
      </c>
      <c r="I91" s="155">
        <f t="shared" si="18"/>
        <v>0</v>
      </c>
    </row>
    <row r="92" spans="2:9" x14ac:dyDescent="0.25">
      <c r="B92" s="138" t="str">
        <f t="shared" si="15"/>
        <v>Investor 4</v>
      </c>
      <c r="C92" s="147" t="str">
        <f>'Cap Table @ Priced Equity'!$C$7</f>
        <v>EUR</v>
      </c>
      <c r="D92" s="155">
        <f t="shared" ref="D92:H92" si="24">IF(D46&gt;0,-D46,0)</f>
        <v>0</v>
      </c>
      <c r="E92" s="155">
        <f t="shared" si="24"/>
        <v>0</v>
      </c>
      <c r="F92" s="155">
        <f t="shared" si="24"/>
        <v>0</v>
      </c>
      <c r="G92" s="155">
        <f t="shared" si="24"/>
        <v>0</v>
      </c>
      <c r="H92" s="155">
        <f t="shared" si="24"/>
        <v>0</v>
      </c>
      <c r="I92" s="155">
        <f t="shared" si="18"/>
        <v>0</v>
      </c>
    </row>
    <row r="93" spans="2:9" x14ac:dyDescent="0.25">
      <c r="B93" s="138" t="str">
        <f t="shared" si="15"/>
        <v>Investor 5</v>
      </c>
      <c r="C93" s="147" t="str">
        <f>'Cap Table @ Priced Equity'!$C$7</f>
        <v>EUR</v>
      </c>
      <c r="D93" s="155">
        <f t="shared" ref="D93:H93" si="25">IF(D47&gt;0,-D47,0)</f>
        <v>0</v>
      </c>
      <c r="E93" s="155">
        <f t="shared" si="25"/>
        <v>0</v>
      </c>
      <c r="F93" s="155">
        <f t="shared" si="25"/>
        <v>0</v>
      </c>
      <c r="G93" s="155">
        <f t="shared" si="25"/>
        <v>0</v>
      </c>
      <c r="H93" s="155">
        <f t="shared" si="25"/>
        <v>0</v>
      </c>
      <c r="I93" s="155">
        <f t="shared" si="18"/>
        <v>0</v>
      </c>
    </row>
    <row r="94" spans="2:9" x14ac:dyDescent="0.25">
      <c r="B94" s="138" t="str">
        <f t="shared" si="15"/>
        <v>Investor 6</v>
      </c>
      <c r="C94" s="147" t="str">
        <f>'Cap Table @ Priced Equity'!$C$7</f>
        <v>EUR</v>
      </c>
      <c r="D94" s="155">
        <f t="shared" ref="D94:H97" si="26">IF(D48&gt;0,-D48,0)</f>
        <v>0</v>
      </c>
      <c r="E94" s="155">
        <f t="shared" si="26"/>
        <v>0</v>
      </c>
      <c r="F94" s="155">
        <f t="shared" si="26"/>
        <v>0</v>
      </c>
      <c r="G94" s="155">
        <f t="shared" si="26"/>
        <v>0</v>
      </c>
      <c r="H94" s="155">
        <f t="shared" si="26"/>
        <v>0</v>
      </c>
      <c r="I94" s="155">
        <f t="shared" si="18"/>
        <v>0</v>
      </c>
    </row>
    <row r="95" spans="2:9" x14ac:dyDescent="0.25">
      <c r="B95" s="138" t="str">
        <f t="shared" si="15"/>
        <v>Investor 7</v>
      </c>
      <c r="C95" s="147" t="str">
        <f>'Cap Table @ Priced Equity'!$C$7</f>
        <v>EUR</v>
      </c>
      <c r="D95" s="155">
        <f t="shared" si="26"/>
        <v>0</v>
      </c>
      <c r="E95" s="155">
        <f t="shared" si="26"/>
        <v>0</v>
      </c>
      <c r="F95" s="155">
        <f t="shared" si="26"/>
        <v>0</v>
      </c>
      <c r="G95" s="155">
        <f t="shared" si="26"/>
        <v>0</v>
      </c>
      <c r="H95" s="155">
        <f t="shared" si="26"/>
        <v>0</v>
      </c>
      <c r="I95" s="155">
        <f t="shared" si="18"/>
        <v>0</v>
      </c>
    </row>
    <row r="96" spans="2:9" x14ac:dyDescent="0.25">
      <c r="B96" s="138" t="str">
        <f t="shared" si="15"/>
        <v>Investor 8</v>
      </c>
      <c r="C96" s="147" t="str">
        <f>'Cap Table @ Priced Equity'!$C$7</f>
        <v>EUR</v>
      </c>
      <c r="D96" s="155">
        <f t="shared" si="26"/>
        <v>0</v>
      </c>
      <c r="E96" s="155">
        <f t="shared" si="26"/>
        <v>0</v>
      </c>
      <c r="F96" s="155">
        <f t="shared" si="26"/>
        <v>0</v>
      </c>
      <c r="G96" s="155">
        <f t="shared" si="26"/>
        <v>0</v>
      </c>
      <c r="H96" s="155">
        <f t="shared" si="26"/>
        <v>0</v>
      </c>
      <c r="I96" s="155">
        <f t="shared" si="18"/>
        <v>0</v>
      </c>
    </row>
    <row r="97" spans="2:9" x14ac:dyDescent="0.25">
      <c r="B97" s="138" t="str">
        <f t="shared" ref="B97" si="27">B30</f>
        <v>Investor 12</v>
      </c>
      <c r="C97" s="147" t="str">
        <f>'Cap Table @ Priced Equity'!$C$7</f>
        <v>EUR</v>
      </c>
      <c r="D97" s="155">
        <f t="shared" si="26"/>
        <v>0</v>
      </c>
      <c r="E97" s="155">
        <f t="shared" si="26"/>
        <v>0</v>
      </c>
      <c r="F97" s="155">
        <f t="shared" si="26"/>
        <v>0</v>
      </c>
      <c r="G97" s="155">
        <f t="shared" si="26"/>
        <v>0</v>
      </c>
      <c r="H97" s="155">
        <f t="shared" si="26"/>
        <v>0</v>
      </c>
      <c r="I97" s="155">
        <f t="shared" si="18"/>
        <v>0</v>
      </c>
    </row>
    <row r="98" spans="2:9" ht="13" customHeight="1" x14ac:dyDescent="0.25">
      <c r="I98" s="169"/>
    </row>
    <row r="99" spans="2:9" ht="13" customHeight="1" x14ac:dyDescent="0.25"/>
    <row r="100" spans="2:9" x14ac:dyDescent="0.25">
      <c r="B100" s="153" t="s">
        <v>50</v>
      </c>
      <c r="C100" s="154"/>
      <c r="D100" s="146" t="s">
        <v>2</v>
      </c>
      <c r="E100" s="146" t="s">
        <v>50</v>
      </c>
    </row>
    <row r="101" spans="2:9" x14ac:dyDescent="0.25">
      <c r="B101" s="138" t="s">
        <v>7</v>
      </c>
      <c r="C101" s="147" t="str">
        <f>'Cap Table @ Priced Equity'!$C$7</f>
        <v>EUR</v>
      </c>
      <c r="D101" s="178"/>
      <c r="E101" s="179"/>
    </row>
    <row r="102" spans="2:9" x14ac:dyDescent="0.25">
      <c r="B102" s="138" t="str">
        <f t="shared" ref="B102:B113" si="28">B86</f>
        <v>Aalto University</v>
      </c>
      <c r="C102" s="147" t="str">
        <f>'Cap Table @ Priced Equity'!$C$7</f>
        <v>EUR</v>
      </c>
      <c r="D102" s="180">
        <f>-I86/SUM(D86:H86)</f>
        <v>35511.938486442741</v>
      </c>
      <c r="E102" s="181" t="e">
        <f>XIRR(E86:I86,E$76:I$76,0.1)</f>
        <v>#NUM!</v>
      </c>
    </row>
    <row r="103" spans="2:9" x14ac:dyDescent="0.25">
      <c r="B103" s="138" t="str">
        <f t="shared" si="28"/>
        <v>Option Pool</v>
      </c>
      <c r="C103" s="147" t="str">
        <f>'Cap Table @ Priced Equity'!$C$7</f>
        <v>EUR</v>
      </c>
      <c r="D103" s="180" t="e">
        <f t="shared" ref="D103:D104" si="29">-I87/SUM(D87:H87)</f>
        <v>#DIV/0!</v>
      </c>
      <c r="E103" s="181" t="e">
        <f t="shared" ref="E103:E104" si="30">XIRR(E87:I87,E$76:I$76,0.1)</f>
        <v>#NUM!</v>
      </c>
    </row>
    <row r="104" spans="2:9" x14ac:dyDescent="0.25">
      <c r="B104" s="138" t="str">
        <f t="shared" si="28"/>
        <v>Warrants</v>
      </c>
      <c r="C104" s="147" t="str">
        <f>'Cap Table @ Priced Equity'!$C$7</f>
        <v>EUR</v>
      </c>
      <c r="D104" s="180" t="e">
        <f t="shared" si="29"/>
        <v>#DIV/0!</v>
      </c>
      <c r="E104" s="181" t="e">
        <f t="shared" si="30"/>
        <v>#NUM!</v>
      </c>
    </row>
    <row r="105" spans="2:9" x14ac:dyDescent="0.25">
      <c r="B105" s="138" t="str">
        <f t="shared" si="28"/>
        <v>Investor 1</v>
      </c>
      <c r="C105" s="147" t="str">
        <f>'Cap Table @ Priced Equity'!$C$7</f>
        <v>EUR</v>
      </c>
      <c r="D105" s="180" t="e">
        <f>-I89/SUM(E89:H89)</f>
        <v>#DIV/0!</v>
      </c>
      <c r="E105" s="181" t="e">
        <f>XIRR(E89:I89,E$76:I$76,0.1)</f>
        <v>#NUM!</v>
      </c>
    </row>
    <row r="106" spans="2:9" x14ac:dyDescent="0.25">
      <c r="B106" s="138" t="str">
        <f t="shared" si="28"/>
        <v>Investor 2</v>
      </c>
      <c r="C106" s="147" t="str">
        <f>'Cap Table @ Priced Equity'!$C$7</f>
        <v>EUR</v>
      </c>
      <c r="D106" s="180" t="e">
        <f t="shared" ref="D106:D113" si="31">-I90/SUM(E90:H90)</f>
        <v>#DIV/0!</v>
      </c>
      <c r="E106" s="181" t="e">
        <f t="shared" ref="E106:E113" si="32">XIRR(E90:I90,E$76:I$76,0.1)</f>
        <v>#NUM!</v>
      </c>
    </row>
    <row r="107" spans="2:9" x14ac:dyDescent="0.25">
      <c r="B107" s="138" t="str">
        <f t="shared" si="28"/>
        <v>Investor 3</v>
      </c>
      <c r="C107" s="147" t="str">
        <f>'Cap Table @ Priced Equity'!$C$7</f>
        <v>EUR</v>
      </c>
      <c r="D107" s="180" t="e">
        <f t="shared" si="31"/>
        <v>#DIV/0!</v>
      </c>
      <c r="E107" s="181" t="e">
        <f t="shared" si="32"/>
        <v>#NUM!</v>
      </c>
    </row>
    <row r="108" spans="2:9" x14ac:dyDescent="0.25">
      <c r="B108" s="138" t="str">
        <f t="shared" si="28"/>
        <v>Investor 4</v>
      </c>
      <c r="C108" s="147" t="str">
        <f>'Cap Table @ Priced Equity'!$C$7</f>
        <v>EUR</v>
      </c>
      <c r="D108" s="180" t="e">
        <f t="shared" si="31"/>
        <v>#DIV/0!</v>
      </c>
      <c r="E108" s="181" t="e">
        <f t="shared" si="32"/>
        <v>#NUM!</v>
      </c>
    </row>
    <row r="109" spans="2:9" x14ac:dyDescent="0.25">
      <c r="B109" s="138" t="str">
        <f t="shared" si="28"/>
        <v>Investor 5</v>
      </c>
      <c r="C109" s="147" t="str">
        <f>'Cap Table @ Priced Equity'!$C$7</f>
        <v>EUR</v>
      </c>
      <c r="D109" s="180" t="e">
        <f>-I93/SUM(F93:H93)</f>
        <v>#DIV/0!</v>
      </c>
      <c r="E109" s="181" t="e">
        <f>XIRR(F93:I93,F$76:I$76,0.1)</f>
        <v>#NUM!</v>
      </c>
    </row>
    <row r="110" spans="2:9" x14ac:dyDescent="0.25">
      <c r="B110" s="138" t="str">
        <f t="shared" si="28"/>
        <v>Investor 6</v>
      </c>
      <c r="C110" s="147" t="str">
        <f>'Cap Table @ Priced Equity'!$C$7</f>
        <v>EUR</v>
      </c>
      <c r="D110" s="180" t="e">
        <f t="shared" si="31"/>
        <v>#DIV/0!</v>
      </c>
      <c r="E110" s="181" t="e">
        <f t="shared" si="32"/>
        <v>#NUM!</v>
      </c>
    </row>
    <row r="111" spans="2:9" x14ac:dyDescent="0.25">
      <c r="B111" s="138" t="str">
        <f t="shared" si="28"/>
        <v>Investor 7</v>
      </c>
      <c r="C111" s="147" t="str">
        <f>'Cap Table @ Priced Equity'!$C$7</f>
        <v>EUR</v>
      </c>
      <c r="D111" s="180" t="e">
        <f>-I95/SUM(G95:H95)</f>
        <v>#DIV/0!</v>
      </c>
      <c r="E111" s="181" t="e">
        <f>XIRR(G95:I95,G$76:I$76,0.1)</f>
        <v>#NUM!</v>
      </c>
    </row>
    <row r="112" spans="2:9" x14ac:dyDescent="0.25">
      <c r="B112" s="138" t="str">
        <f t="shared" si="28"/>
        <v>Investor 8</v>
      </c>
      <c r="C112" s="147" t="str">
        <f>'Cap Table @ Priced Equity'!$C$7</f>
        <v>EUR</v>
      </c>
      <c r="D112" s="180" t="e">
        <f t="shared" si="31"/>
        <v>#DIV/0!</v>
      </c>
      <c r="E112" s="181" t="e">
        <f t="shared" si="32"/>
        <v>#NUM!</v>
      </c>
    </row>
    <row r="113" spans="2:5" x14ac:dyDescent="0.25">
      <c r="B113" s="138" t="str">
        <f t="shared" si="28"/>
        <v>Investor 12</v>
      </c>
      <c r="C113" s="147" t="str">
        <f>'Cap Table @ Priced Equity'!$C$7</f>
        <v>EUR</v>
      </c>
      <c r="D113" s="180" t="e">
        <f t="shared" si="31"/>
        <v>#DIV/0!</v>
      </c>
      <c r="E113" s="181" t="e">
        <f t="shared" si="32"/>
        <v>#NUM!</v>
      </c>
    </row>
  </sheetData>
  <phoneticPr fontId="2" type="noConversion"/>
  <printOptions horizontalCentered="1"/>
  <pageMargins left="0.75000000000000011" right="0.75000000000000011" top="1" bottom="1" header="0.5" footer="0.5"/>
  <pageSetup paperSize="9" scale="56" orientation="portrait" horizontalDpi="4294967292" verticalDpi="4294967292"/>
  <headerFooter>
    <oddFooter>&amp;LConfidential&amp;C&amp;P / &amp;N&amp;R&amp;D</oddFooter>
  </headerFooter>
  <extLst>
    <ext xmlns:mx="http://schemas.microsoft.com/office/mac/excel/2008/main" uri="{64002731-A6B0-56B0-2670-7721B7C09600}">
      <mx:PLV Mode="0" OnePage="0" WScale="10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14CCC3-4312-134E-B95A-00E188B6F8E5}">
  <dimension ref="B3:E15"/>
  <sheetViews>
    <sheetView workbookViewId="0">
      <selection activeCell="D19" sqref="D19"/>
    </sheetView>
  </sheetViews>
  <sheetFormatPr baseColWidth="10" defaultRowHeight="19" x14ac:dyDescent="0.25"/>
  <cols>
    <col min="1" max="1" width="10.83203125" style="183"/>
    <col min="2" max="2" width="88.1640625" style="183" customWidth="1"/>
    <col min="3" max="3" width="15.6640625" style="183" bestFit="1" customWidth="1"/>
    <col min="4" max="4" width="14.83203125" style="183" bestFit="1" customWidth="1"/>
    <col min="5" max="8" width="10.83203125" style="183"/>
    <col min="9" max="9" width="14.83203125" style="183" bestFit="1" customWidth="1"/>
    <col min="10" max="16384" width="10.83203125" style="183"/>
  </cols>
  <sheetData>
    <row r="3" spans="2:5" x14ac:dyDescent="0.25">
      <c r="B3" s="182" t="s">
        <v>68</v>
      </c>
      <c r="C3" s="182" t="s">
        <v>77</v>
      </c>
    </row>
    <row r="5" spans="2:5" x14ac:dyDescent="0.25">
      <c r="B5" s="183" t="s">
        <v>69</v>
      </c>
      <c r="C5" s="184" t="s">
        <v>63</v>
      </c>
      <c r="D5" s="185"/>
      <c r="E5" s="186" t="s">
        <v>75</v>
      </c>
    </row>
    <row r="6" spans="2:5" x14ac:dyDescent="0.25">
      <c r="C6" s="184"/>
    </row>
    <row r="7" spans="2:5" x14ac:dyDescent="0.25">
      <c r="B7" s="183" t="s">
        <v>70</v>
      </c>
      <c r="C7" s="184" t="s">
        <v>64</v>
      </c>
      <c r="D7" s="161"/>
      <c r="E7" s="186" t="s">
        <v>74</v>
      </c>
    </row>
    <row r="8" spans="2:5" x14ac:dyDescent="0.25">
      <c r="C8" s="184"/>
    </row>
    <row r="9" spans="2:5" x14ac:dyDescent="0.25">
      <c r="B9" s="183" t="s">
        <v>71</v>
      </c>
      <c r="C9" s="184" t="s">
        <v>65</v>
      </c>
      <c r="D9" s="161">
        <v>0</v>
      </c>
      <c r="E9" s="187" t="s">
        <v>76</v>
      </c>
    </row>
    <row r="10" spans="2:5" x14ac:dyDescent="0.25">
      <c r="C10" s="184"/>
      <c r="D10" s="188"/>
      <c r="E10" s="187"/>
    </row>
    <row r="11" spans="2:5" x14ac:dyDescent="0.25">
      <c r="B11" s="189" t="s">
        <v>72</v>
      </c>
      <c r="C11" s="184" t="s">
        <v>0</v>
      </c>
      <c r="D11" s="190" t="e">
        <f>(D9/D7)-1</f>
        <v>#DIV/0!</v>
      </c>
      <c r="E11" s="187"/>
    </row>
    <row r="12" spans="2:5" ht="20" thickBot="1" x14ac:dyDescent="0.3"/>
    <row r="13" spans="2:5" ht="20" thickBot="1" x14ac:dyDescent="0.3">
      <c r="C13" s="183" t="s">
        <v>66</v>
      </c>
      <c r="D13" s="191" t="e">
        <f>D5*((D7-D9)/D7)</f>
        <v>#DIV/0!</v>
      </c>
      <c r="E13" s="192" t="s">
        <v>73</v>
      </c>
    </row>
    <row r="15" spans="2:5" x14ac:dyDescent="0.25">
      <c r="B15" s="193"/>
      <c r="C15" s="193"/>
      <c r="D15" s="19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Startup Management Roles</vt:lpstr>
      <vt:lpstr>Ancillary Activities</vt:lpstr>
      <vt:lpstr>Cap Table @ Priced Equity</vt:lpstr>
      <vt:lpstr>(PE) Waterfall</vt:lpstr>
      <vt:lpstr>Warrant</vt:lpstr>
      <vt:lpstr>'(PE) Waterfall'!_Print_Titles</vt:lpstr>
      <vt:lpstr>'Cap Table @ Priced Equity'!_Print_Titles</vt:lpstr>
      <vt:lpstr>'(PE) Waterfall'!Print_Titles</vt:lpstr>
      <vt:lpstr>'Cap Table @ Priced Equity'!Print_Titles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eFinancialModels.com</dc:creator>
  <cp:keywords/>
  <dc:description/>
  <cp:lastModifiedBy>Rossi Timo</cp:lastModifiedBy>
  <cp:revision/>
  <dcterms:created xsi:type="dcterms:W3CDTF">2011-11-16T09:49:57Z</dcterms:created>
  <dcterms:modified xsi:type="dcterms:W3CDTF">2025-02-21T11:02:48Z</dcterms:modified>
  <cp:category/>
  <cp:contentStatus/>
</cp:coreProperties>
</file>