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ämäTyökirja" defaultThemeVersion="166925"/>
  <mc:AlternateContent xmlns:mc="http://schemas.openxmlformats.org/markup-compatibility/2006">
    <mc:Choice Requires="x15">
      <x15ac:absPath xmlns:x15ac="http://schemas.microsoft.com/office/spreadsheetml/2010/11/ac" url="https://unigrafia-my.sharepoint.com/personal/eeva_hagel_unigrafia_fi/Documents/UNIGRAFIAN PALVELUTARJOUS YLIOPISTOILLE/AALTO/"/>
    </mc:Choice>
  </mc:AlternateContent>
  <xr:revisionPtr revIDLastSave="0" documentId="8_{FDAE447E-82BB-4260-BDDA-868C07404225}" xr6:coauthVersionLast="47" xr6:coauthVersionMax="47" xr10:uidLastSave="{00000000-0000-0000-0000-000000000000}"/>
  <workbookProtection workbookAlgorithmName="SHA-512" workbookHashValue="GRTAhw1+Q5tkfU48CMdkjzeWuAn4Fj3yqgQrXEKZ1xjpYDn9tOnPkhgB8nW/pwGz74Q6iKSWHaI5TPdMbNiEZw==" workbookSaltValue="plMCer1y1BlmNO55ETfU9A==" workbookSpinCount="100000" lockStructure="1"/>
  <bookViews>
    <workbookView xWindow="-108" yWindow="-108" windowWidth="23256" windowHeight="12576" firstSheet="1" activeTab="1" xr2:uid="{835B4AD3-EE49-42DC-9E1F-E1ADD038D706}"/>
  </bookViews>
  <sheets>
    <sheet name="suomeksi" sheetId="1" state="hidden" r:id="rId1"/>
    <sheet name="HINTALASKURI" sheetId="2" r:id="rId2"/>
    <sheet name="OHJEET TILAAMISEL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2" l="1"/>
  <c r="N27" i="2" l="1"/>
  <c r="G27" i="2"/>
  <c r="H27" i="2" s="1"/>
  <c r="E27" i="2"/>
  <c r="N31" i="2"/>
  <c r="N30" i="2"/>
  <c r="E31" i="2"/>
  <c r="E30" i="2"/>
  <c r="N22" i="2"/>
  <c r="F26" i="2"/>
  <c r="G26" i="2" s="1"/>
  <c r="H26" i="2" s="1"/>
  <c r="E26" i="2"/>
  <c r="D15" i="2" l="1"/>
  <c r="J15" i="2" s="1"/>
  <c r="J16" i="2"/>
  <c r="G8" i="2"/>
  <c r="H8" i="2" s="1"/>
  <c r="G16" i="2"/>
  <c r="H16" i="2" s="1"/>
  <c r="G21" i="2"/>
  <c r="H21" i="2" s="1"/>
  <c r="G9" i="2"/>
  <c r="H9" i="2" s="1"/>
  <c r="G20" i="2"/>
  <c r="G25" i="2"/>
  <c r="G28" i="2"/>
  <c r="H28" i="2" s="1"/>
  <c r="N8" i="2"/>
  <c r="N11" i="2" s="1"/>
  <c r="F22" i="2"/>
  <c r="G22" i="2" s="1"/>
  <c r="H22" i="2" s="1"/>
  <c r="N20" i="2"/>
  <c r="N26" i="2"/>
  <c r="E22" i="2"/>
  <c r="J8" i="2"/>
  <c r="D46" i="2"/>
  <c r="N46" i="2" s="1"/>
  <c r="N25" i="2"/>
  <c r="E25" i="2"/>
  <c r="N21" i="2"/>
  <c r="E20" i="2"/>
  <c r="E21" i="2"/>
  <c r="N28" i="2"/>
  <c r="E28" i="2"/>
  <c r="N14" i="2"/>
  <c r="N16" i="2"/>
  <c r="N9" i="2"/>
  <c r="N7" i="1"/>
  <c r="I40" i="1"/>
  <c r="D7" i="1"/>
  <c r="D9" i="1"/>
  <c r="B10" i="1"/>
  <c r="D10" i="1"/>
  <c r="D11" i="1"/>
  <c r="D13" i="1"/>
  <c r="D20" i="1"/>
  <c r="D21" i="1"/>
  <c r="D29" i="1"/>
  <c r="B36" i="1"/>
  <c r="B38" i="1"/>
  <c r="I38" i="1"/>
  <c r="I37" i="1"/>
  <c r="I36" i="1"/>
  <c r="D24" i="1"/>
  <c r="D25" i="1"/>
  <c r="D26" i="1"/>
  <c r="D23" i="1"/>
  <c r="B40" i="1"/>
  <c r="B37" i="1"/>
  <c r="A36" i="1"/>
  <c r="G7" i="1"/>
  <c r="G9" i="1"/>
  <c r="G10" i="1"/>
  <c r="G11" i="1"/>
  <c r="D8" i="1"/>
  <c r="G8" i="1"/>
  <c r="D12" i="1"/>
  <c r="G12" i="1"/>
  <c r="B13" i="1"/>
  <c r="B26" i="1"/>
  <c r="F26" i="1"/>
  <c r="F24" i="1"/>
  <c r="F25" i="1"/>
  <c r="F23" i="1"/>
  <c r="F16" i="1"/>
  <c r="F17" i="1"/>
  <c r="D18" i="1"/>
  <c r="F18" i="1"/>
  <c r="D19" i="1"/>
  <c r="F19" i="1"/>
  <c r="F20" i="1"/>
  <c r="F21" i="1"/>
  <c r="B29" i="1"/>
  <c r="C12" i="1"/>
  <c r="D17" i="1"/>
  <c r="D16" i="1"/>
  <c r="N17" i="2"/>
  <c r="H20" i="2" l="1"/>
  <c r="G19" i="2"/>
  <c r="H19" i="2" s="1"/>
  <c r="H25" i="2"/>
  <c r="N15" i="2"/>
  <c r="J17" i="2"/>
  <c r="C44" i="2" s="1"/>
  <c r="D44" i="2" s="1"/>
  <c r="G15" i="2"/>
  <c r="H15" i="2" l="1"/>
  <c r="G17" i="2"/>
  <c r="N44" i="2"/>
  <c r="F30" i="2" l="1"/>
  <c r="G30" i="2" s="1"/>
  <c r="C35" i="2"/>
  <c r="H17" i="2"/>
  <c r="F31" i="2"/>
  <c r="G31" i="2" s="1"/>
  <c r="H31" i="2" s="1"/>
  <c r="H30" i="2" l="1"/>
  <c r="G24" i="2"/>
  <c r="C36" i="2" s="1"/>
  <c r="D36" i="2" s="1"/>
  <c r="N36" i="2" s="1"/>
  <c r="C38" i="2" l="1"/>
  <c r="D38" i="2" s="1"/>
  <c r="N38" i="2" s="1"/>
  <c r="D35" i="2"/>
  <c r="N35" i="2" s="1"/>
  <c r="C40" i="2" l="1"/>
  <c r="C41" i="2" l="1"/>
  <c r="D41" i="2" s="1"/>
  <c r="D40" i="2"/>
  <c r="N40" i="2" s="1"/>
  <c r="C42" i="2" l="1"/>
  <c r="D42" i="2" s="1"/>
  <c r="N42" i="2" s="1"/>
</calcChain>
</file>

<file path=xl/sharedStrings.xml><?xml version="1.0" encoding="utf-8"?>
<sst xmlns="http://schemas.openxmlformats.org/spreadsheetml/2006/main" count="124" uniqueCount="102">
  <si>
    <t>HY:N VÄITÖSKIRJAN PAINATUSHINTALASKURI 6/4/2021</t>
  </si>
  <si>
    <t>(HINNAT HELSINGIN YLIOPISTON SUBVENTOIMIA)</t>
  </si>
  <si>
    <t>Kiitos väitöskirjan tilauksestasi!
HY:n painatustuki on muuttunut 1.4.2021 alkaen ja myös painatushinnat muuttuivat. Verkkotilauslomake antaa kuitenkin vielä vanhat hinnat, ja päivitämme sitä parhaillaan.
Yliopisto maksaa edelleen 20 mustavalkoista kirjaa, prepresstyön sekä verkkoversion toteutuksen, mutta ei enää toimituksia tai jakeluita. Jatkossa kuitenkin myös värisivut ja seuraavat kappaleet ovat yliopiston subventoimia.  Alla on uusi laskelma Sinun väitöskirjastasi sekä lopussa oma osuutesi kustannuksista. Mahdolliset korjaukset aineistoon sekä lisävedokset veloitetaan erikseen työhön kuluneen ajan mukaisesti (korjausten minimiveloitus on 53 euroa). Mikäli sivumäärä tai värillisyys eroaa ilmoiteutusta, laskemme hinnan uudelleen. Työ laskutetaan kun kirjat on toimitettu.</t>
  </si>
  <si>
    <t>VEROTON</t>
  </si>
  <si>
    <t>VEROLLINEN</t>
  </si>
  <si>
    <t>PAINOS</t>
  </si>
  <si>
    <t>aloitus</t>
  </si>
  <si>
    <t>sivut yhteensä</t>
  </si>
  <si>
    <t>mv-sivut</t>
  </si>
  <si>
    <t>värisivut</t>
  </si>
  <si>
    <t>riiputus- ja vapaakappaleiden toimitus</t>
  </si>
  <si>
    <t>yhteensä</t>
  </si>
  <si>
    <t>LISÄPALVELUT</t>
  </si>
  <si>
    <t>kuljetus pääkaupunkiseudulla</t>
  </si>
  <si>
    <t>mustat reunapalkit välilehdille</t>
  </si>
  <si>
    <t>väitöskansiot</t>
  </si>
  <si>
    <t>2 väitöskansiota</t>
  </si>
  <si>
    <t>3 väitöskansiota</t>
  </si>
  <si>
    <t>PAINATUSTUKI  (sis ALV)</t>
  </si>
  <si>
    <t>Subventoitu loppuhinta (sis alv 24%):</t>
  </si>
  <si>
    <t>TYÖN LASKUTUS</t>
  </si>
  <si>
    <t>LASKURIVEILLE:</t>
  </si>
  <si>
    <t>alv 0</t>
  </si>
  <si>
    <t>alv 24</t>
  </si>
  <si>
    <t>Yliopiston tuki</t>
  </si>
  <si>
    <t>Laskutettavaa</t>
  </si>
  <si>
    <t>(LISÄTÄÄN MAHD KVK:T)</t>
  </si>
  <si>
    <t xml:space="preserve">Lisäksi merkitään PAINATUSTUKI-taulukkoon </t>
  </si>
  <si>
    <t>AALTO YLIOPISTON VÄITÖSKIRJOJEN HINTALASKURI</t>
  </si>
  <si>
    <t>kokonaispainos</t>
  </si>
  <si>
    <t>kirjaa</t>
  </si>
  <si>
    <t>Amount of printed books</t>
  </si>
  <si>
    <t>sivua</t>
  </si>
  <si>
    <t>Total number of pages</t>
  </si>
  <si>
    <t>mv-sivua</t>
  </si>
  <si>
    <t>B/W pages</t>
  </si>
  <si>
    <t>värisivua</t>
  </si>
  <si>
    <t>Color pages</t>
  </si>
  <si>
    <t>Lähetys oppimiskeskukseen</t>
  </si>
  <si>
    <t>painettu vedos</t>
  </si>
  <si>
    <t>printed proof</t>
  </si>
  <si>
    <t>Corrections</t>
  </si>
  <si>
    <t>väitöskansiot (tehdään ainoastaan tilauksen yhteydessä)</t>
  </si>
  <si>
    <t>Dissertation binders</t>
  </si>
  <si>
    <t xml:space="preserve"> </t>
  </si>
  <si>
    <t>Kokonaiskustannus</t>
  </si>
  <si>
    <t>HINTA</t>
  </si>
  <si>
    <t>PRICE</t>
  </si>
  <si>
    <t>Incl. VAT</t>
  </si>
  <si>
    <t>Total printing cost</t>
  </si>
  <si>
    <t>josta</t>
  </si>
  <si>
    <t>Department pays</t>
  </si>
  <si>
    <t>seur. 10 kirjaa tilattuna samalla painokerralla</t>
  </si>
  <si>
    <t>Next 10 books at same printrun</t>
  </si>
  <si>
    <t xml:space="preserve">Department part max </t>
  </si>
  <si>
    <t>TILAUKSEN TIEDOT:</t>
  </si>
  <si>
    <r>
      <rPr>
        <b/>
        <sz val="11"/>
        <color theme="1"/>
        <rFont val="Calibri"/>
        <family val="2"/>
        <scheme val="minor"/>
      </rPr>
      <t>Työ aloitetaan, kun kaikki siihen tarvittava aineisto on vastaanotettu</t>
    </r>
    <r>
      <rPr>
        <sz val="11"/>
        <color theme="1"/>
        <rFont val="Calibri"/>
        <family val="2"/>
        <scheme val="minor"/>
      </rPr>
      <t xml:space="preserve">. Tilaus lähetetään julkaisualustalta, ja sen tulee sisältää kaikki seuraavat tiedot: 
-	 Tilaajan henkilökohtaiset tiedot (nimi, puhelinnumero, sähköpostiosoite ja kotiosoite. Laitoksen osoite ei kelpaa.
-	 Työn tiedot (painosmäärä, lista värisivuista ja toimitusosoite loppukirjoille)
-	 Työn aineistot (kannen tiedosto, nimiösivujen tiedosto sekä muu aineisto: yhteenveto ja artikkelit erikseen julkaisujärjestyksessä nimettynä)
-	 Laskutustiedot (Laitoksen/yksikön tulosyksikkötunnus ja projektinumero/asiatarkastajan nimi)
-	 Laskutusohjeet, mikäli laitoksen/yksikön laskutusohje eroaa yleisohjeesta (230 € + alv asti)
-	 Loppukirjojen vastaanottaja, katuosoite sekä vastaanottajan puhelinnumero ja sähköpostiosoite painon valmistumisilmoituksen vastaanottamiseksi.
</t>
    </r>
  </si>
  <si>
    <t>TOIMITUSAIKA</t>
  </si>
  <si>
    <r>
      <rPr>
        <b/>
        <sz val="11"/>
        <color theme="1"/>
        <rFont val="Calibri"/>
        <family val="2"/>
        <scheme val="minor"/>
      </rPr>
      <t xml:space="preserve">Toimitusaika on 10 täyttä työpäivää tilauksen avauksesta. Eli kun tilaus tulee maanantaiaamuksi klo 9 mennessä, toimituspäivä on kahden viikon päästä maanantain aikana. Toimitusaika ei sisällä painettua vedosta, eikä korjauskierroksia. </t>
    </r>
    <r>
      <rPr>
        <sz val="11"/>
        <color theme="1"/>
        <rFont val="Calibri"/>
        <family val="2"/>
        <scheme val="minor"/>
      </rPr>
      <t xml:space="preserve">Vedos tulee tarkistaa ja hyväksyä seuraavan päivän aikana sen lähettämisestä. Pikatilauksesta on aina sovittava etukäteen ja tilauksen lisätiedoissa on oltava erillinen maininta, jos kirjat tarvitaan alle 10 työpäivän kuluessa.
-	 PDF -vedos lähetetään 2-4 arkipäivän kuluttua työn avaamisesta.
-	 Painettu vedos lähetetään postitse priority-luokassa 4-5 arkipäivän kuluttua työn avaamisesta. 
-	 Painatukseen on varattava 5 täyttä työpäivää vedoksen hyväksymisen jälkeen. 
-	 Kirjat toimitetaan painosta 1-3 päivässä toimitustavasta riippuen.
-	 Verkkoversio toimitetaan kirjastolle 2 viikkoa ennen väitöstä, kuitenkin aikaisintaan vedoksen hyväksymistä seuraavana työpäivänä.
 </t>
    </r>
  </si>
  <si>
    <t>PREPRESSTYÖN SISÄLTÖ</t>
  </si>
  <si>
    <t>KORJAUKSET JA LISÄTYÖT</t>
  </si>
  <si>
    <t>PAINOTYÖN SISÄLTÖ</t>
  </si>
  <si>
    <t>KONSULTOINTI</t>
  </si>
  <si>
    <t xml:space="preserve">Unigrafian julkaisupalveluasiantija konsultoi väittelijää väitöskirjan aineiston muokkaukseen. Yliopiston kanssa on kuitenkin sovittu, että saadakseen apua Unigrafiasta, väittelijän tulee ottaa aina ensin yhteyttä  Aalto-yliopiston neuvontapalveluun osoitteessa aaltodoc-diss@aalto.fi </t>
  </si>
  <si>
    <t>REKLAMAATIOT</t>
  </si>
  <si>
    <t>Reklamaatiotapauksessa väittelijä on yhteydessä aina Unigrafiaan. Unigrafian julkaisuasiantuntija toimii yliopiston ja väittelijän asiamiehenä, kun reklamaatio kohdistuu painotuotteeseen tai sen pakkaukseen, toimitukseen tai aikatauluun.</t>
  </si>
  <si>
    <r>
      <rPr>
        <b/>
        <sz val="11"/>
        <color theme="1"/>
        <rFont val="Calibri"/>
        <family val="2"/>
        <scheme val="minor"/>
      </rPr>
      <t xml:space="preserve">Yliopiston erikseen kustantamaan prepresstyöhön sisältyy: </t>
    </r>
    <r>
      <rPr>
        <sz val="11"/>
        <color theme="1"/>
        <rFont val="Calibri"/>
        <family val="2"/>
        <scheme val="minor"/>
      </rPr>
      <t xml:space="preserve">
-	 Aineistojen julkaisukelpoisuuden tekninen tarkistus
-	 Yhteenvedon sekä erillisten artikkeleiden skaalaus, tarvittavien välilehtien lisäys
-	 tiedostojen yhdistäminen, leikkausvarojen lisäys ja painotiedoston teko
-	 Kansien selän leveyden korjaus
-	 Töiden vedostus PDF-muodossa väittelijän hyväksyttäväksi
-	 Painotiedoston teko
-	 Verkkoversion teko + saavutettavuustarkistus</t>
    </r>
  </si>
  <si>
    <t xml:space="preserve">sis. Alv 24% </t>
  </si>
  <si>
    <t>1 korjauskierros aineistoon /työohjeisiin</t>
  </si>
  <si>
    <t>Jos aineistoon tehdään muita kuin edellä mainittuja korjauksia tai jos aineiston lähettämisen jälkeen aineistoon tai työoheisiin tehdään korjaus- tai muutostöitä, veloitetaan tehtävät korjaukset niihin kuluneen ajan perusteella. Yliopiston kustantaman osuuden on lähtökohtaisesti laskettu sisältävän 0,5 h korjaustöitä. Korjaustöiden tuntihinta on 86,5 € ja pienimmillään korjauskierrokseen kuluva aika on puoli tuntia ja laskutus 43,25 euroa + voimassa oleva alv (vuonna 2022 alv:n osuus on 24%)</t>
  </si>
  <si>
    <t>laskutuslisä 9,92 €</t>
  </si>
  <si>
    <t>Väittelijän maksettava summa (sis alv 24%):</t>
  </si>
  <si>
    <t xml:space="preserve">Laitoksen osuus tilauksesta  maksimissaan </t>
  </si>
  <si>
    <t>Veroton</t>
  </si>
  <si>
    <t>Lisäkorjaukset (tuntityönä, 1=0,5 tuntia)</t>
  </si>
  <si>
    <t>( = väitöskirja valkoisin välilehdin sidottuna rengaskansioon)</t>
  </si>
  <si>
    <t>Itse kustannettavat lisäpalvelut</t>
  </si>
  <si>
    <t>delivery at Otaniemi Campus</t>
  </si>
  <si>
    <t>Corrections round (max 0,5 hour)</t>
  </si>
  <si>
    <t>Included to basic costs</t>
  </si>
  <si>
    <t>Invoice fee</t>
  </si>
  <si>
    <t>Bright-materiaalipaketti (Galerie silk 300 + G-print 115g)</t>
  </si>
  <si>
    <t>Natural -materiaalipaketti ( Scandia natural white 300g+115g)</t>
  </si>
  <si>
    <t>Bright papers (Galerie silk 300 + G-print 115g)</t>
  </si>
  <si>
    <t>Natural papers (Scandia natural white 300g+115g)</t>
  </si>
  <si>
    <t xml:space="preserve">delivery or Learning center (1) </t>
  </si>
  <si>
    <t>Estimated price after printing grant</t>
  </si>
  <si>
    <t>Pikatoimituslisä (toimitusaika alle 10 arkipäivää)</t>
  </si>
  <si>
    <t>Expited delivery (less than 10 working days)</t>
  </si>
  <si>
    <t>Kokonaishintaan kuuluvat palvelut</t>
  </si>
  <si>
    <t>Laitoksen kustantama osuus</t>
  </si>
  <si>
    <t>laitoksen osuuteen sisältyvät lisäpalvelut</t>
  </si>
  <si>
    <t>to National library (6)</t>
  </si>
  <si>
    <t>delivery to campus (Department street address)</t>
  </si>
  <si>
    <t>itse kustannettava osuus</t>
  </si>
  <si>
    <t>Defenders share of costs</t>
  </si>
  <si>
    <t>Additional services (defeder pays)</t>
  </si>
  <si>
    <t xml:space="preserve">Kirjat painetaan Punamusta OY:ssä Joensuussa. Unigrafia toimii väittelijän ja yliopiston asiamiehenä, ja tekee esimerkiksi työmääräimen ja jakeluohjeet. 
Painatus tehdään digitaalisesti. Kirjojen koko on B5 ja rakenne liimanidottu. Hinta sisältää aina 6 kirjan toimituksen Kansalliskirjaston vapaakappaletoimistoon sekä lopuille toimituksen laitokselle yhteen osoitteeseen. Standardimateriaalipaketissa kannen materiaali on Invercote Creato 260 g ja sisuksen paperi Multioffset 100 g. Väittelijän toiveesta Unigrafian julkaisuasiantuntija laskee tarjouksen myös muille materiaaleille. Käytettävissä olevat muut materiaalivaihtoehdot ovat Natural (entinen nimi Basic), kansi Scandia natural 300 g/sisus 115 g sekä Bright jossa kansimateriaali on Galerie art 300 g ja sisuspaperi G-print 115 g. 
</t>
  </si>
  <si>
    <r>
      <t xml:space="preserve">Aalto-yliopisto maksaa Unigrafialle väitöskirjan kustannuksista keskitetysti kiinteän maksun, joka sisältää vakiomuotoisen prepresstyön, verkkoversion teon, konsultoinnin ja painoyhteydet. 
Painatuksen osuus laskutetaan työkohtaisesti. </t>
    </r>
    <r>
      <rPr>
        <u/>
        <sz val="10"/>
        <color theme="1"/>
        <rFont val="Calibri"/>
        <family val="2"/>
        <scheme val="minor"/>
      </rPr>
      <t>Laitos maksaa painatuksesta maksimissaan 230 € + alv = 285,20 €.  Tuki kattaa keskimääräisen väitöskirjan painatuksen.</t>
    </r>
    <r>
      <rPr>
        <sz val="10"/>
        <color theme="1"/>
        <rFont val="Calibri"/>
        <family val="2"/>
        <scheme val="minor"/>
      </rPr>
      <t xml:space="preserve"> Tuen ylittävät kustannukset sekä lisäpalvelut kuten mahdollisen pikatoimituslisän tai vakiosta poikkeavat paperilaadut (valittavana Natural tai Bright) tai väitöskansiot väittelijä maksaa itse.
Alla on eriteltynä laitoksen sekä tohtoriopiskelijan osuus kustannuksista. Mahdolliset lisäkorjaukset aineistoon tai työohjeisiin sekä lisävedokset veloitetaan erikseen työhön kuluneen ajan mukaisesti (korjausten minimiveloitus on 53,64 euroa). Muut mahdolliset lisäpalvelut veloitetaan tilaajalta. Mikäli sivumäärä tai värillisyys eroaa ilmoiteutusta,  hinta lasketaan uudelleen. Työ laskutetaan kun kirjat on toimitettu. </t>
    </r>
  </si>
  <si>
    <t>link to valid adresses</t>
  </si>
  <si>
    <t>sopimukseen kuuluvat jakeluosoitteet</t>
  </si>
  <si>
    <t xml:space="preserve">päiv. 3.2.-22 E.Hagel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</si>
</sst>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0\ &quot;€&quot;"/>
    <numFmt numFmtId="165" formatCode="&quot;Painatus &quot;0&quot; kpl&quot;"/>
    <numFmt numFmtId="166" formatCode="&quot;seur &quot;0"/>
    <numFmt numFmtId="167" formatCode="0&quot; pages&quot;"/>
    <numFmt numFmtId="168" formatCode="0&quot; binders&quot;"/>
    <numFmt numFmtId="169" formatCode="0&quot; kirjaa&quot;"/>
    <numFmt numFmtId="170" formatCode="0&quot; sivua&quot;"/>
    <numFmt numFmtId="171" formatCode="0&quot; kansiota&quot;"/>
    <numFmt numFmtId="172" formatCode="0&quot; värisivua&quot;"/>
    <numFmt numFmtId="173" formatCode="0&quot; B/W pages&quot;"/>
    <numFmt numFmtId="174" formatCode="0&quot; color pages&quot;"/>
    <numFmt numFmtId="175" formatCode="0&quot; mv-sivua&quot;"/>
    <numFmt numFmtId="176" formatCode="0.0&quot; tuntia&quot;"/>
    <numFmt numFmtId="177" formatCode="0.0&quot; hours&quot;"/>
    <numFmt numFmtId="178" formatCode="0&quot; books&quot;"/>
    <numFmt numFmtId="179" formatCode="0&quot;  toimitetaan oppimiskeskukseen ja kansalliskirjastoon&quot;"/>
    <numFmt numFmtId="180" formatCode="&quot;loput, &quot;0&quot; kirjaa tilauksessa mainittuun osoitteeseen&quot;"/>
    <numFmt numFmtId="181" formatCode="&quot;loput, &quot;0&quot; kirjaa kampukselle (laitoksen käyntiosoite)&quot;"/>
    <numFmt numFmtId="182" formatCode="0&quot;  toimitetaan kansalliskirjastoon&quot;"/>
  </numFmts>
  <fonts count="20" x14ac:knownFonts="1">
    <font>
      <sz val="11"/>
      <color theme="1"/>
      <name val="Calibri"/>
      <family val="2"/>
      <scheme val="minor"/>
    </font>
    <font>
      <b/>
      <sz val="11"/>
      <color theme="1"/>
      <name val="Calibri"/>
      <family val="2"/>
      <scheme val="minor"/>
    </font>
    <font>
      <sz val="11"/>
      <name val="Calibri"/>
      <family val="2"/>
      <scheme val="minor"/>
    </font>
    <font>
      <sz val="10"/>
      <color theme="1"/>
      <name val="Adelle"/>
      <family val="3"/>
    </font>
    <font>
      <b/>
      <sz val="16"/>
      <color theme="1"/>
      <name val="Calibri"/>
      <family val="2"/>
      <scheme val="minor"/>
    </font>
    <font>
      <sz val="10"/>
      <name val="Arial"/>
      <family val="2"/>
    </font>
    <font>
      <sz val="10"/>
      <name val="Arial"/>
      <family val="2"/>
    </font>
    <font>
      <sz val="10"/>
      <name val="Arial"/>
      <family val="2"/>
    </font>
    <font>
      <sz val="8"/>
      <name val="Calibri"/>
      <family val="2"/>
      <scheme val="minor"/>
    </font>
    <font>
      <sz val="10"/>
      <color theme="1"/>
      <name val="Calibri"/>
      <family val="2"/>
      <scheme val="minor"/>
    </font>
    <font>
      <sz val="11"/>
      <color theme="2" tint="-0.499984740745262"/>
      <name val="Calibri"/>
      <family val="2"/>
      <scheme val="minor"/>
    </font>
    <font>
      <b/>
      <sz val="11"/>
      <color theme="2" tint="-0.499984740745262"/>
      <name val="Calibri"/>
      <family val="2"/>
      <scheme val="minor"/>
    </font>
    <font>
      <sz val="14"/>
      <color theme="1"/>
      <name val="Calibri"/>
      <family val="2"/>
      <scheme val="minor"/>
    </font>
    <font>
      <b/>
      <sz val="14"/>
      <color theme="1"/>
      <name val="Calibri"/>
      <family val="2"/>
      <scheme val="minor"/>
    </font>
    <font>
      <sz val="11"/>
      <color rgb="FFFF0000"/>
      <name val="Calibri"/>
      <family val="2"/>
      <scheme val="minor"/>
    </font>
    <font>
      <b/>
      <sz val="11"/>
      <name val="Calibri"/>
      <family val="2"/>
      <scheme val="minor"/>
    </font>
    <font>
      <b/>
      <sz val="12"/>
      <color theme="1"/>
      <name val="Calibri"/>
      <family val="2"/>
      <scheme val="minor"/>
    </font>
    <font>
      <u/>
      <sz val="10"/>
      <color theme="1"/>
      <name val="Calibri"/>
      <family val="2"/>
      <scheme val="minor"/>
    </font>
    <font>
      <sz val="8"/>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5" fillId="0" borderId="0"/>
    <xf numFmtId="0" fontId="6" fillId="0" borderId="0"/>
    <xf numFmtId="0" fontId="7" fillId="0" borderId="0"/>
    <xf numFmtId="0" fontId="5" fillId="0" borderId="0"/>
    <xf numFmtId="0" fontId="5" fillId="0" borderId="0"/>
    <xf numFmtId="0" fontId="5" fillId="0" borderId="0"/>
    <xf numFmtId="0" fontId="19" fillId="0" borderId="0" applyNumberFormat="0" applyFill="0" applyBorder="0" applyAlignment="0" applyProtection="0"/>
  </cellStyleXfs>
  <cellXfs count="91">
    <xf numFmtId="0" fontId="0" fillId="0" borderId="0" xfId="0"/>
    <xf numFmtId="0" fontId="0" fillId="0" borderId="0" xfId="0" applyProtection="1">
      <protection locked="0"/>
    </xf>
    <xf numFmtId="0" fontId="0" fillId="2" borderId="1" xfId="0" applyFill="1" applyBorder="1" applyProtection="1">
      <protection locked="0"/>
    </xf>
    <xf numFmtId="0" fontId="0" fillId="0" borderId="1" xfId="0" applyBorder="1" applyProtection="1">
      <protection locked="0"/>
    </xf>
    <xf numFmtId="0" fontId="1" fillId="0" borderId="0" xfId="0" applyFont="1"/>
    <xf numFmtId="0" fontId="1" fillId="0" borderId="0" xfId="0" applyFont="1" applyAlignment="1">
      <alignment horizontal="right"/>
    </xf>
    <xf numFmtId="164" fontId="0" fillId="0" borderId="0" xfId="0" applyNumberFormat="1" applyAlignment="1">
      <alignment horizontal="right"/>
    </xf>
    <xf numFmtId="0" fontId="0" fillId="0" borderId="0" xfId="0" applyAlignment="1">
      <alignment horizontal="right"/>
    </xf>
    <xf numFmtId="164" fontId="1" fillId="0" borderId="0" xfId="0" applyNumberFormat="1" applyFont="1" applyAlignment="1">
      <alignment horizontal="right"/>
    </xf>
    <xf numFmtId="164" fontId="1" fillId="0" borderId="0" xfId="0" applyNumberFormat="1" applyFont="1"/>
    <xf numFmtId="0" fontId="1" fillId="0" borderId="0" xfId="0" applyFont="1" applyAlignment="1">
      <alignment horizontal="left"/>
    </xf>
    <xf numFmtId="0" fontId="0" fillId="0" borderId="0" xfId="0" applyAlignment="1">
      <alignment horizontal="left"/>
    </xf>
    <xf numFmtId="0" fontId="1" fillId="0" borderId="1" xfId="0" applyFont="1" applyBorder="1"/>
    <xf numFmtId="0" fontId="1" fillId="0" borderId="0" xfId="0" applyFont="1" applyAlignment="1">
      <alignment wrapText="1"/>
    </xf>
    <xf numFmtId="0" fontId="2" fillId="0" borderId="0" xfId="0" applyFont="1" applyAlignment="1">
      <alignment horizontal="left"/>
    </xf>
    <xf numFmtId="0" fontId="3" fillId="0" borderId="0" xfId="0" applyFont="1" applyAlignment="1">
      <alignment horizontal="left" vertical="top"/>
    </xf>
    <xf numFmtId="165" fontId="0" fillId="0" borderId="0" xfId="0" applyNumberFormat="1" applyAlignment="1">
      <alignment horizontal="left"/>
    </xf>
    <xf numFmtId="0" fontId="0" fillId="3" borderId="0" xfId="0" applyFill="1"/>
    <xf numFmtId="0" fontId="2" fillId="0" borderId="0" xfId="0" applyFont="1"/>
    <xf numFmtId="164" fontId="1" fillId="0" borderId="0" xfId="0" applyNumberFormat="1" applyFont="1" applyAlignment="1">
      <alignment horizontal="left"/>
    </xf>
    <xf numFmtId="164" fontId="0" fillId="0" borderId="0" xfId="0" applyNumberFormat="1" applyAlignment="1">
      <alignment horizontal="left"/>
    </xf>
    <xf numFmtId="0" fontId="0" fillId="0" borderId="0" xfId="0" applyAlignment="1">
      <alignment wrapText="1"/>
    </xf>
    <xf numFmtId="0" fontId="0" fillId="0" borderId="1" xfId="0" applyBorder="1"/>
    <xf numFmtId="164" fontId="0" fillId="0" borderId="0" xfId="0" applyNumberFormat="1"/>
    <xf numFmtId="166" fontId="0" fillId="2" borderId="1" xfId="0" applyNumberFormat="1" applyFill="1" applyBorder="1"/>
    <xf numFmtId="171" fontId="0" fillId="0" borderId="0" xfId="0" applyNumberFormat="1" applyAlignment="1">
      <alignment horizontal="left"/>
    </xf>
    <xf numFmtId="0" fontId="0" fillId="3" borderId="0" xfId="0" applyFill="1" applyProtection="1">
      <protection locked="0"/>
    </xf>
    <xf numFmtId="164" fontId="0" fillId="0" borderId="0" xfId="0" applyNumberFormat="1" applyProtection="1">
      <protection locked="0"/>
    </xf>
    <xf numFmtId="169" fontId="1" fillId="0" borderId="0" xfId="0" applyNumberFormat="1" applyFont="1" applyAlignment="1">
      <alignment horizontal="left"/>
    </xf>
    <xf numFmtId="170" fontId="1" fillId="0" borderId="0" xfId="0" applyNumberFormat="1" applyFont="1" applyAlignment="1">
      <alignment horizontal="left"/>
    </xf>
    <xf numFmtId="172" fontId="1" fillId="0" borderId="0" xfId="0" applyNumberFormat="1" applyFont="1" applyAlignment="1">
      <alignment horizontal="left"/>
    </xf>
    <xf numFmtId="175" fontId="0" fillId="0" borderId="0" xfId="0" applyNumberFormat="1" applyAlignment="1">
      <alignment horizontal="left"/>
    </xf>
    <xf numFmtId="0" fontId="10" fillId="0" borderId="0" xfId="0" applyFont="1"/>
    <xf numFmtId="0" fontId="10" fillId="3" borderId="0" xfId="0" applyFont="1" applyFill="1"/>
    <xf numFmtId="164" fontId="10" fillId="0" borderId="0" xfId="0" applyNumberFormat="1" applyFont="1" applyAlignment="1">
      <alignment horizontal="right"/>
    </xf>
    <xf numFmtId="0" fontId="10" fillId="0" borderId="0" xfId="0" applyFont="1" applyAlignment="1">
      <alignment horizontal="right"/>
    </xf>
    <xf numFmtId="164" fontId="10" fillId="0" borderId="0" xfId="0" applyNumberFormat="1" applyFont="1" applyAlignment="1">
      <alignment horizontal="left"/>
    </xf>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1" fillId="0" borderId="0" xfId="0" applyFont="1" applyAlignment="1">
      <alignment vertical="top" wrapText="1"/>
    </xf>
    <xf numFmtId="0" fontId="9" fillId="0" borderId="0" xfId="0" applyFont="1" applyAlignment="1">
      <alignment vertical="top"/>
    </xf>
    <xf numFmtId="179" fontId="0" fillId="0" borderId="0" xfId="0" applyNumberFormat="1" applyAlignment="1">
      <alignment horizontal="left"/>
    </xf>
    <xf numFmtId="180" fontId="0" fillId="0" borderId="0" xfId="0" applyNumberFormat="1" applyAlignment="1">
      <alignment horizontal="left"/>
    </xf>
    <xf numFmtId="0" fontId="12" fillId="0" borderId="0" xfId="0" applyFont="1"/>
    <xf numFmtId="164" fontId="12" fillId="0" borderId="0" xfId="0" applyNumberFormat="1" applyFont="1" applyAlignment="1">
      <alignment horizontal="right"/>
    </xf>
    <xf numFmtId="0" fontId="12" fillId="0" borderId="0" xfId="0" applyFont="1" applyAlignment="1">
      <alignment horizontal="right"/>
    </xf>
    <xf numFmtId="0" fontId="12" fillId="3" borderId="0" xfId="0" applyFont="1" applyFill="1"/>
    <xf numFmtId="0" fontId="13" fillId="0" borderId="0" xfId="0" applyFont="1"/>
    <xf numFmtId="0" fontId="13" fillId="0" borderId="0" xfId="0" applyFont="1" applyAlignment="1">
      <alignment horizontal="left"/>
    </xf>
    <xf numFmtId="0" fontId="11" fillId="0" borderId="0" xfId="0" applyFont="1"/>
    <xf numFmtId="0" fontId="10" fillId="0" borderId="0" xfId="0" applyFont="1" applyAlignment="1"/>
    <xf numFmtId="164" fontId="0" fillId="0" borderId="0" xfId="0" applyNumberFormat="1" applyAlignment="1"/>
    <xf numFmtId="164" fontId="1" fillId="0" borderId="0" xfId="0" applyNumberFormat="1" applyFont="1" applyAlignment="1"/>
    <xf numFmtId="0" fontId="0" fillId="0" borderId="0" xfId="0" applyAlignment="1"/>
    <xf numFmtId="0" fontId="9" fillId="0" borderId="0" xfId="0" applyFont="1" applyAlignment="1">
      <alignment horizontal="right" vertical="top"/>
    </xf>
    <xf numFmtId="178" fontId="1" fillId="0" borderId="0" xfId="0" applyNumberFormat="1" applyFont="1" applyAlignment="1">
      <alignment horizontal="right"/>
    </xf>
    <xf numFmtId="178" fontId="0" fillId="0" borderId="0" xfId="0" applyNumberFormat="1" applyAlignment="1">
      <alignment horizontal="right"/>
    </xf>
    <xf numFmtId="167" fontId="1" fillId="0" borderId="0" xfId="0" applyNumberFormat="1" applyFont="1" applyAlignment="1">
      <alignment horizontal="right"/>
    </xf>
    <xf numFmtId="173" fontId="0" fillId="0" borderId="0" xfId="0" applyNumberFormat="1" applyAlignment="1">
      <alignment horizontal="right"/>
    </xf>
    <xf numFmtId="174" fontId="0" fillId="0" borderId="0" xfId="0" applyNumberFormat="1" applyAlignment="1">
      <alignment horizontal="right"/>
    </xf>
    <xf numFmtId="177" fontId="0" fillId="0" borderId="0" xfId="0" applyNumberFormat="1" applyAlignment="1">
      <alignment horizontal="right"/>
    </xf>
    <xf numFmtId="168" fontId="0" fillId="0" borderId="0" xfId="0" applyNumberFormat="1" applyAlignment="1">
      <alignment horizontal="right"/>
    </xf>
    <xf numFmtId="0" fontId="0" fillId="0" borderId="0" xfId="0" applyAlignment="1" applyProtection="1">
      <alignment horizontal="right"/>
      <protection locked="0"/>
    </xf>
    <xf numFmtId="176" fontId="0" fillId="0" borderId="0" xfId="0" applyNumberFormat="1" applyFont="1" applyAlignment="1">
      <alignment horizontal="left"/>
    </xf>
    <xf numFmtId="0" fontId="14" fillId="0" borderId="0" xfId="0" applyFont="1"/>
    <xf numFmtId="0" fontId="16" fillId="0" borderId="0" xfId="0" applyFont="1" applyAlignment="1">
      <alignment horizontal="right"/>
    </xf>
    <xf numFmtId="164" fontId="16" fillId="0" borderId="0" xfId="0" applyNumberFormat="1" applyFont="1" applyAlignment="1">
      <alignment horizontal="right"/>
    </xf>
    <xf numFmtId="164" fontId="0" fillId="0" borderId="0" xfId="0" applyNumberFormat="1" applyFont="1" applyAlignment="1">
      <alignment horizontal="right"/>
    </xf>
    <xf numFmtId="164" fontId="15" fillId="2" borderId="1" xfId="0" applyNumberFormat="1" applyFont="1" applyFill="1" applyBorder="1" applyAlignment="1" applyProtection="1">
      <alignment horizontal="right"/>
      <protection locked="0"/>
    </xf>
    <xf numFmtId="164" fontId="15" fillId="0" borderId="0" xfId="0" applyNumberFormat="1" applyFont="1" applyAlignment="1"/>
    <xf numFmtId="0" fontId="0" fillId="3" borderId="0" xfId="0" applyFont="1" applyFill="1"/>
    <xf numFmtId="0" fontId="0" fillId="0" borderId="0" xfId="0" applyFont="1"/>
    <xf numFmtId="164" fontId="0" fillId="0" borderId="0" xfId="0" applyNumberFormat="1" applyFont="1" applyAlignment="1"/>
    <xf numFmtId="0" fontId="0" fillId="0" borderId="0" xfId="0" applyFont="1" applyProtection="1">
      <protection locked="0"/>
    </xf>
    <xf numFmtId="164" fontId="0" fillId="0" borderId="0" xfId="0" applyNumberFormat="1" applyFont="1"/>
    <xf numFmtId="180" fontId="1" fillId="0" borderId="0" xfId="0" applyNumberFormat="1" applyFont="1" applyAlignment="1">
      <alignment horizontal="left"/>
    </xf>
    <xf numFmtId="0" fontId="0" fillId="0" borderId="0" xfId="0"/>
    <xf numFmtId="0" fontId="0" fillId="0" borderId="0" xfId="0" applyProtection="1"/>
    <xf numFmtId="0" fontId="0" fillId="0" borderId="0" xfId="0" applyProtection="1">
      <protection locked="0"/>
    </xf>
    <xf numFmtId="181" fontId="0" fillId="0" borderId="0" xfId="0" applyNumberFormat="1" applyAlignment="1">
      <alignment horizontal="left"/>
    </xf>
    <xf numFmtId="182" fontId="0" fillId="0" borderId="0" xfId="0" applyNumberFormat="1" applyAlignment="1">
      <alignment horizontal="left"/>
    </xf>
    <xf numFmtId="0" fontId="0" fillId="4" borderId="1" xfId="0" applyNumberFormat="1" applyFill="1" applyBorder="1" applyProtection="1"/>
    <xf numFmtId="0" fontId="4" fillId="3" borderId="0" xfId="0" applyFont="1" applyFill="1" applyAlignment="1">
      <alignment vertical="top"/>
    </xf>
    <xf numFmtId="0" fontId="4" fillId="0" borderId="0" xfId="0" applyFont="1" applyAlignment="1">
      <alignment vertical="top"/>
    </xf>
    <xf numFmtId="0" fontId="0" fillId="0" borderId="0" xfId="0" applyAlignment="1">
      <alignment horizontal="right" vertical="top"/>
    </xf>
    <xf numFmtId="0" fontId="18" fillId="0" borderId="0" xfId="0" applyFont="1" applyAlignment="1">
      <alignment horizontal="right" vertical="top"/>
    </xf>
    <xf numFmtId="0" fontId="0" fillId="0" borderId="0" xfId="0" applyAlignment="1">
      <alignment wrapText="1"/>
    </xf>
    <xf numFmtId="0" fontId="9" fillId="0" borderId="0" xfId="0" applyFont="1" applyAlignment="1">
      <alignment vertical="top" wrapText="1"/>
    </xf>
    <xf numFmtId="0" fontId="0" fillId="0" borderId="0" xfId="0" applyAlignment="1">
      <alignment vertical="top" wrapText="1"/>
    </xf>
    <xf numFmtId="0" fontId="19" fillId="0" borderId="0" xfId="7"/>
  </cellXfs>
  <cellStyles count="8">
    <cellStyle name="Hyperlinkki" xfId="7" builtinId="8"/>
    <cellStyle name="Normaali" xfId="0" builtinId="0"/>
    <cellStyle name="Normaali 2" xfId="2" xr:uid="{DCA15E1D-7F22-4A62-9CE8-BF54BC6943A3}"/>
    <cellStyle name="Normaali 2 2" xfId="4" xr:uid="{602DFBDD-3369-4015-86AE-0D8AC0F9BF3F}"/>
    <cellStyle name="Normaali 3" xfId="1" xr:uid="{DB984E98-8019-4BC7-99C7-76A784333D5E}"/>
    <cellStyle name="Normaali 4" xfId="3" xr:uid="{F3B042C3-0C7C-4BF8-A0E2-88043D668265}"/>
    <cellStyle name="Normaali 4 2" xfId="5" xr:uid="{859116F8-EEE8-4337-97DF-C9BC95FD04E5}"/>
    <cellStyle name="Normal_Sheet1" xfId="6" xr:uid="{504D44B5-B264-4B91-A396-6CC8220767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alto.fi/fi/kampus/rakennusten-aukioloajat-ja-aulapalveluiden-palveluajat" TargetMode="External"/><Relationship Id="rId1" Type="http://schemas.openxmlformats.org/officeDocument/2006/relationships/hyperlink" Target="https://www.aalto.fi/en/campus/opening-hours-of-campus-buildings-and-lobby-servi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886A2-61C7-4591-8A57-DE680DA99FEB}">
  <sheetPr codeName="Taul1"/>
  <dimension ref="A1:N40"/>
  <sheetViews>
    <sheetView topLeftCell="A6" workbookViewId="0">
      <selection activeCell="B28" sqref="B28"/>
    </sheetView>
  </sheetViews>
  <sheetFormatPr defaultColWidth="8.88671875" defaultRowHeight="14.4" x14ac:dyDescent="0.3"/>
  <cols>
    <col min="1" max="1" width="39" customWidth="1"/>
    <col min="2" max="2" width="14.88671875" customWidth="1"/>
    <col min="3" max="3" width="8.88671875" hidden="1" customWidth="1"/>
    <col min="4" max="4" width="15.33203125" hidden="1" customWidth="1"/>
    <col min="5" max="5" width="8.88671875" hidden="1" customWidth="1"/>
    <col min="6" max="6" width="16.6640625" hidden="1" customWidth="1"/>
    <col min="7" max="7" width="8.88671875" hidden="1" customWidth="1"/>
    <col min="8" max="8" width="0" hidden="1" customWidth="1"/>
    <col min="9" max="9" width="11.33203125" customWidth="1"/>
  </cols>
  <sheetData>
    <row r="1" spans="1:14" hidden="1" x14ac:dyDescent="0.3"/>
    <row r="2" spans="1:14" hidden="1" x14ac:dyDescent="0.3">
      <c r="A2" s="4" t="s">
        <v>0</v>
      </c>
    </row>
    <row r="3" spans="1:14" hidden="1" x14ac:dyDescent="0.3">
      <c r="A3" t="s">
        <v>1</v>
      </c>
    </row>
    <row r="4" spans="1:14" ht="12.6" hidden="1" customHeight="1" x14ac:dyDescent="0.3"/>
    <row r="5" spans="1:14" ht="231.6" customHeight="1" x14ac:dyDescent="0.3">
      <c r="A5" s="87" t="s">
        <v>2</v>
      </c>
      <c r="B5" s="87"/>
    </row>
    <row r="6" spans="1:14" ht="21" customHeight="1" x14ac:dyDescent="0.3">
      <c r="A6" s="4"/>
      <c r="D6" s="5" t="s">
        <v>3</v>
      </c>
      <c r="E6" s="5"/>
      <c r="F6" s="5" t="s">
        <v>4</v>
      </c>
      <c r="L6" s="15"/>
    </row>
    <row r="7" spans="1:14" x14ac:dyDescent="0.3">
      <c r="A7" s="4" t="s">
        <v>5</v>
      </c>
      <c r="B7" s="2">
        <v>20</v>
      </c>
      <c r="C7">
        <v>1.7</v>
      </c>
      <c r="D7" s="6">
        <f>C7*B7</f>
        <v>34</v>
      </c>
      <c r="G7" s="6">
        <f t="shared" ref="G7:G12" si="0">D7*1.24</f>
        <v>42.16</v>
      </c>
      <c r="N7" s="15" t="e">
        <f>HINTALASKURI!#REF!</f>
        <v>#REF!</v>
      </c>
    </row>
    <row r="8" spans="1:14" hidden="1" x14ac:dyDescent="0.3">
      <c r="A8" t="s">
        <v>6</v>
      </c>
      <c r="B8" s="1">
        <v>1</v>
      </c>
      <c r="C8">
        <v>-6</v>
      </c>
      <c r="D8" s="6">
        <f>C8*B8</f>
        <v>-6</v>
      </c>
      <c r="G8" s="6">
        <f t="shared" si="0"/>
        <v>-7.4399999999999995</v>
      </c>
    </row>
    <row r="9" spans="1:14" x14ac:dyDescent="0.3">
      <c r="A9" s="4" t="s">
        <v>7</v>
      </c>
      <c r="B9" s="2">
        <v>150</v>
      </c>
      <c r="D9" s="6">
        <f>C9*B9*B7</f>
        <v>0</v>
      </c>
      <c r="G9" s="6">
        <f t="shared" si="0"/>
        <v>0</v>
      </c>
    </row>
    <row r="10" spans="1:14" hidden="1" x14ac:dyDescent="0.3">
      <c r="A10" t="s">
        <v>8</v>
      </c>
      <c r="B10" s="3">
        <f>B9-B11</f>
        <v>90</v>
      </c>
      <c r="C10">
        <v>1.4E-2</v>
      </c>
      <c r="D10" s="6">
        <f>C10*B10*B7</f>
        <v>25.2</v>
      </c>
      <c r="G10" s="6">
        <f t="shared" si="0"/>
        <v>31.247999999999998</v>
      </c>
    </row>
    <row r="11" spans="1:14" x14ac:dyDescent="0.3">
      <c r="A11" s="4" t="s">
        <v>9</v>
      </c>
      <c r="B11" s="2">
        <v>60</v>
      </c>
      <c r="C11">
        <v>0.04</v>
      </c>
      <c r="D11" s="6">
        <f>C11*B11*B7</f>
        <v>48</v>
      </c>
      <c r="G11" s="6">
        <f t="shared" si="0"/>
        <v>59.519999999999996</v>
      </c>
    </row>
    <row r="12" spans="1:14" x14ac:dyDescent="0.3">
      <c r="A12" s="13" t="s">
        <v>10</v>
      </c>
      <c r="B12">
        <v>1</v>
      </c>
      <c r="C12">
        <f>20/1.24</f>
        <v>16.129032258064516</v>
      </c>
      <c r="D12" s="6">
        <f>C12*B12*B8</f>
        <v>16.129032258064516</v>
      </c>
      <c r="G12" s="6">
        <f t="shared" si="0"/>
        <v>20</v>
      </c>
    </row>
    <row r="13" spans="1:14" x14ac:dyDescent="0.3">
      <c r="A13" t="s">
        <v>11</v>
      </c>
      <c r="B13" s="8">
        <f>SUM(G7:G12)</f>
        <v>145.488</v>
      </c>
      <c r="C13" s="9"/>
      <c r="D13" s="8">
        <f>SUM(D7:D12)</f>
        <v>117.32903225806452</v>
      </c>
      <c r="E13" s="7"/>
    </row>
    <row r="14" spans="1:14" x14ac:dyDescent="0.3">
      <c r="D14" s="7"/>
      <c r="E14" s="7"/>
      <c r="F14" s="7"/>
    </row>
    <row r="15" spans="1:14" x14ac:dyDescent="0.3">
      <c r="A15" s="4" t="s">
        <v>12</v>
      </c>
      <c r="B15" s="10"/>
      <c r="D15" s="7"/>
      <c r="E15" s="7"/>
      <c r="F15" s="7"/>
    </row>
    <row r="16" spans="1:14" x14ac:dyDescent="0.3">
      <c r="A16" s="11" t="s">
        <v>13</v>
      </c>
      <c r="B16">
        <v>1</v>
      </c>
      <c r="C16" s="6">
        <v>38.71</v>
      </c>
      <c r="D16" s="6">
        <f>B16*C16</f>
        <v>38.71</v>
      </c>
      <c r="E16" s="6"/>
      <c r="F16" s="6">
        <f t="shared" ref="F16:F20" si="1">D16*1.24</f>
        <v>48.000399999999999</v>
      </c>
    </row>
    <row r="17" spans="1:6" x14ac:dyDescent="0.3">
      <c r="A17" s="11" t="s">
        <v>14</v>
      </c>
      <c r="B17" s="2">
        <v>0</v>
      </c>
      <c r="C17" s="6">
        <v>20.16</v>
      </c>
      <c r="D17" s="6">
        <f t="shared" ref="D17:D20" si="2">B17*C17</f>
        <v>0</v>
      </c>
      <c r="E17" s="6"/>
      <c r="F17" s="6">
        <f t="shared" si="1"/>
        <v>0</v>
      </c>
    </row>
    <row r="18" spans="1:6" x14ac:dyDescent="0.3">
      <c r="A18" s="11" t="s">
        <v>15</v>
      </c>
      <c r="B18" s="2">
        <v>0</v>
      </c>
      <c r="C18" s="6">
        <v>15</v>
      </c>
      <c r="D18" s="6">
        <f t="shared" si="2"/>
        <v>0</v>
      </c>
      <c r="E18" s="6"/>
      <c r="F18" s="6">
        <f t="shared" si="1"/>
        <v>0</v>
      </c>
    </row>
    <row r="19" spans="1:6" x14ac:dyDescent="0.3">
      <c r="A19" s="11" t="s">
        <v>16</v>
      </c>
      <c r="B19" s="2">
        <v>0</v>
      </c>
      <c r="C19" s="6">
        <v>30</v>
      </c>
      <c r="D19" s="6">
        <f t="shared" si="2"/>
        <v>0</v>
      </c>
      <c r="E19" s="6"/>
      <c r="F19" s="6">
        <f t="shared" si="1"/>
        <v>0</v>
      </c>
    </row>
    <row r="20" spans="1:6" x14ac:dyDescent="0.3">
      <c r="A20" s="11" t="s">
        <v>17</v>
      </c>
      <c r="B20" s="2">
        <v>1</v>
      </c>
      <c r="C20" s="6">
        <v>45</v>
      </c>
      <c r="D20" s="6">
        <f t="shared" si="2"/>
        <v>45</v>
      </c>
      <c r="E20" s="6"/>
      <c r="F20" s="6">
        <f t="shared" si="1"/>
        <v>55.8</v>
      </c>
    </row>
    <row r="21" spans="1:6" hidden="1" x14ac:dyDescent="0.3">
      <c r="A21" t="s">
        <v>11</v>
      </c>
      <c r="C21" s="9"/>
      <c r="D21" s="8">
        <f>SUM(D16:D20)</f>
        <v>83.710000000000008</v>
      </c>
      <c r="E21" s="8"/>
      <c r="F21" s="8">
        <f>SUM(F16:F20)</f>
        <v>103.8004</v>
      </c>
    </row>
    <row r="22" spans="1:6" hidden="1" x14ac:dyDescent="0.3">
      <c r="D22" s="5"/>
      <c r="E22" s="7"/>
      <c r="F22" s="5"/>
    </row>
    <row r="23" spans="1:6" hidden="1" x14ac:dyDescent="0.3">
      <c r="A23" s="4" t="s">
        <v>18</v>
      </c>
      <c r="C23" s="4"/>
      <c r="D23" s="8">
        <f>SUM(D24:D26)</f>
        <v>70</v>
      </c>
      <c r="E23" s="5"/>
      <c r="F23" s="8">
        <f>SUM(F24:F26)</f>
        <v>86.8</v>
      </c>
    </row>
    <row r="24" spans="1:6" hidden="1" x14ac:dyDescent="0.3">
      <c r="A24" t="s">
        <v>5</v>
      </c>
      <c r="B24" s="12">
        <v>20</v>
      </c>
      <c r="C24">
        <v>1.7</v>
      </c>
      <c r="D24" s="6">
        <f>C24*B24</f>
        <v>34</v>
      </c>
      <c r="E24" s="7"/>
      <c r="F24" s="6">
        <f>D24*1.24</f>
        <v>42.16</v>
      </c>
    </row>
    <row r="25" spans="1:6" hidden="1" x14ac:dyDescent="0.3">
      <c r="A25" t="s">
        <v>6</v>
      </c>
      <c r="B25">
        <v>1</v>
      </c>
      <c r="C25">
        <v>-6</v>
      </c>
      <c r="D25" s="6">
        <f t="shared" ref="D25" si="3">C25*B25</f>
        <v>-6</v>
      </c>
      <c r="E25" s="7"/>
      <c r="F25" s="6">
        <f>D25*1.24</f>
        <v>-7.4399999999999995</v>
      </c>
    </row>
    <row r="26" spans="1:6" hidden="1" x14ac:dyDescent="0.3">
      <c r="A26" t="s">
        <v>8</v>
      </c>
      <c r="B26" s="12">
        <f>B9</f>
        <v>150</v>
      </c>
      <c r="C26">
        <v>1.4E-2</v>
      </c>
      <c r="D26" s="6">
        <f>C26*B26*B24</f>
        <v>42</v>
      </c>
      <c r="E26" s="7"/>
      <c r="F26" s="6">
        <f>D26*1.24</f>
        <v>52.08</v>
      </c>
    </row>
    <row r="27" spans="1:6" hidden="1" x14ac:dyDescent="0.3">
      <c r="A27" t="s">
        <v>11</v>
      </c>
      <c r="C27" s="9"/>
      <c r="D27" s="8"/>
      <c r="E27" s="7"/>
    </row>
    <row r="28" spans="1:6" x14ac:dyDescent="0.3">
      <c r="C28" s="9"/>
      <c r="D28" s="6"/>
      <c r="E28" s="6"/>
      <c r="F28" s="7"/>
    </row>
    <row r="29" spans="1:6" x14ac:dyDescent="0.3">
      <c r="A29" s="4" t="s">
        <v>19</v>
      </c>
      <c r="B29" s="8">
        <f>B13+F21-F23</f>
        <v>162.48840000000001</v>
      </c>
      <c r="C29" s="4"/>
      <c r="D29" s="8">
        <f>D13+D21-D23</f>
        <v>131.03903225806454</v>
      </c>
      <c r="E29" s="5"/>
    </row>
    <row r="34" spans="1:9" x14ac:dyDescent="0.3">
      <c r="A34" s="4" t="s">
        <v>20</v>
      </c>
    </row>
    <row r="35" spans="1:9" x14ac:dyDescent="0.3">
      <c r="A35" s="4" t="s">
        <v>21</v>
      </c>
      <c r="B35" s="5" t="s">
        <v>22</v>
      </c>
      <c r="C35" s="7"/>
      <c r="D35" s="7"/>
      <c r="E35" s="7"/>
      <c r="F35" s="7"/>
      <c r="G35" s="7"/>
      <c r="H35" s="7"/>
      <c r="I35" s="7" t="s">
        <v>23</v>
      </c>
    </row>
    <row r="36" spans="1:9" x14ac:dyDescent="0.3">
      <c r="A36" s="16">
        <f>B7</f>
        <v>20</v>
      </c>
      <c r="B36" s="6">
        <f>D29+D23</f>
        <v>201.03903225806454</v>
      </c>
      <c r="C36" s="7"/>
      <c r="D36" s="7"/>
      <c r="E36" s="7"/>
      <c r="F36" s="7"/>
      <c r="G36" s="7"/>
      <c r="H36" s="7"/>
      <c r="I36" s="6">
        <f>B36*1.24</f>
        <v>249.28840000000002</v>
      </c>
    </row>
    <row r="37" spans="1:9" x14ac:dyDescent="0.3">
      <c r="A37" t="s">
        <v>24</v>
      </c>
      <c r="B37" s="6">
        <f>D23*-1</f>
        <v>-70</v>
      </c>
      <c r="C37" s="7"/>
      <c r="D37" s="7"/>
      <c r="E37" s="7"/>
      <c r="F37" s="7"/>
      <c r="G37" s="7"/>
      <c r="H37" s="7"/>
      <c r="I37" s="6">
        <f>B37*1.24</f>
        <v>-86.8</v>
      </c>
    </row>
    <row r="38" spans="1:9" x14ac:dyDescent="0.3">
      <c r="A38" t="s">
        <v>25</v>
      </c>
      <c r="B38" s="6">
        <f>B36+B37</f>
        <v>131.03903225806454</v>
      </c>
      <c r="C38" s="7"/>
      <c r="D38" s="7"/>
      <c r="E38" s="7"/>
      <c r="F38" s="7"/>
      <c r="G38" s="7"/>
      <c r="H38" s="7"/>
      <c r="I38" s="6">
        <f>B38*1.24</f>
        <v>162.48840000000001</v>
      </c>
    </row>
    <row r="39" spans="1:9" x14ac:dyDescent="0.3">
      <c r="A39" t="s">
        <v>26</v>
      </c>
      <c r="B39" s="7"/>
      <c r="C39" s="7"/>
      <c r="D39" s="7"/>
      <c r="E39" s="7"/>
      <c r="F39" s="7"/>
      <c r="G39" s="7"/>
      <c r="H39" s="7"/>
      <c r="I39" s="7"/>
    </row>
    <row r="40" spans="1:9" x14ac:dyDescent="0.3">
      <c r="A40" t="s">
        <v>27</v>
      </c>
      <c r="B40" s="6">
        <f>D23</f>
        <v>70</v>
      </c>
      <c r="C40" s="7"/>
      <c r="D40" s="7"/>
      <c r="E40" s="7"/>
      <c r="F40" s="7"/>
      <c r="G40" s="7"/>
      <c r="H40" s="7"/>
      <c r="I40" s="6">
        <f>B40*1.24</f>
        <v>86.8</v>
      </c>
    </row>
  </sheetData>
  <mergeCells count="1">
    <mergeCell ref="A5:B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F8EE-D1C0-4282-8CD4-484066B02CFD}">
  <sheetPr codeName="Taul2"/>
  <dimension ref="A1:O56"/>
  <sheetViews>
    <sheetView tabSelected="1" topLeftCell="A6" zoomScale="85" zoomScaleNormal="85" workbookViewId="0">
      <selection activeCell="B6" sqref="B6:E6"/>
    </sheetView>
  </sheetViews>
  <sheetFormatPr defaultColWidth="8.88671875" defaultRowHeight="14.4" x14ac:dyDescent="0.3"/>
  <cols>
    <col min="1" max="1" width="3.88671875" style="26" customWidth="1"/>
    <col min="2" max="2" width="54.21875" style="1" customWidth="1"/>
    <col min="3" max="3" width="18.44140625" style="1" hidden="1" customWidth="1"/>
    <col min="4" max="4" width="16.33203125" style="1" customWidth="1"/>
    <col min="5" max="5" width="15.109375" style="1" customWidth="1"/>
    <col min="6" max="6" width="8.88671875" style="1" hidden="1" customWidth="1"/>
    <col min="7" max="7" width="15.33203125" style="1" hidden="1" customWidth="1"/>
    <col min="8" max="8" width="10.6640625" style="1" hidden="1" customWidth="1"/>
    <col min="9" max="11" width="8.88671875" style="1" hidden="1" customWidth="1"/>
    <col min="12" max="12" width="3.88671875" style="26" customWidth="1"/>
    <col min="13" max="13" width="45.6640625" style="1" customWidth="1"/>
    <col min="14" max="14" width="15.33203125" style="63" customWidth="1"/>
    <col min="15" max="15" width="14.33203125" style="1" customWidth="1"/>
    <col min="16" max="16384" width="8.88671875" style="1"/>
  </cols>
  <sheetData>
    <row r="1" spans="1:15" customFormat="1" hidden="1" x14ac:dyDescent="0.3">
      <c r="A1" s="17"/>
      <c r="L1" s="17"/>
      <c r="N1" s="7"/>
    </row>
    <row r="2" spans="1:15" customFormat="1" hidden="1" x14ac:dyDescent="0.3">
      <c r="A2" s="17"/>
      <c r="B2" s="4" t="s">
        <v>0</v>
      </c>
      <c r="C2" s="4"/>
      <c r="L2" s="17"/>
      <c r="M2" s="4" t="s">
        <v>0</v>
      </c>
      <c r="N2" s="7"/>
    </row>
    <row r="3" spans="1:15" customFormat="1" hidden="1" x14ac:dyDescent="0.3">
      <c r="A3" s="17"/>
      <c r="B3" t="s">
        <v>1</v>
      </c>
      <c r="L3" s="17"/>
      <c r="M3" t="s">
        <v>1</v>
      </c>
      <c r="N3" s="7"/>
    </row>
    <row r="4" spans="1:15" customFormat="1" ht="12.6" hidden="1" customHeight="1" x14ac:dyDescent="0.3">
      <c r="A4" s="17"/>
      <c r="L4" s="17"/>
      <c r="N4" s="7"/>
    </row>
    <row r="5" spans="1:15" s="37" customFormat="1" ht="29.4" customHeight="1" x14ac:dyDescent="0.3">
      <c r="A5" s="83"/>
      <c r="B5" s="84" t="s">
        <v>28</v>
      </c>
      <c r="C5" s="84"/>
      <c r="D5" s="84"/>
      <c r="E5" s="86" t="s">
        <v>101</v>
      </c>
      <c r="F5" s="84"/>
      <c r="G5" s="84"/>
      <c r="H5" s="84"/>
      <c r="I5" s="84"/>
      <c r="J5" s="84"/>
      <c r="K5" s="84"/>
      <c r="L5" s="83"/>
      <c r="M5" s="84"/>
      <c r="N5" s="85"/>
    </row>
    <row r="6" spans="1:15" customFormat="1" ht="184.95" customHeight="1" x14ac:dyDescent="0.3">
      <c r="A6" s="17"/>
      <c r="B6" s="88" t="s">
        <v>98</v>
      </c>
      <c r="C6" s="88"/>
      <c r="D6" s="88"/>
      <c r="E6" s="89"/>
      <c r="L6" s="17"/>
      <c r="M6" s="41"/>
      <c r="N6" s="55"/>
      <c r="O6" s="37"/>
    </row>
    <row r="7" spans="1:15" customFormat="1" ht="21" hidden="1" customHeight="1" x14ac:dyDescent="0.3">
      <c r="A7" s="17"/>
      <c r="B7" s="4"/>
      <c r="C7" s="4"/>
      <c r="D7" s="11"/>
      <c r="E7" s="11"/>
      <c r="G7" s="5" t="s">
        <v>3</v>
      </c>
      <c r="H7" s="5" t="s">
        <v>4</v>
      </c>
      <c r="J7" s="24">
        <v>10</v>
      </c>
      <c r="L7" s="17"/>
      <c r="M7" s="4"/>
      <c r="N7" s="7"/>
    </row>
    <row r="8" spans="1:15" customFormat="1" x14ac:dyDescent="0.3">
      <c r="A8" s="17"/>
      <c r="B8" s="4" t="s">
        <v>29</v>
      </c>
      <c r="C8" s="4"/>
      <c r="D8" s="2">
        <v>22</v>
      </c>
      <c r="E8" s="28" t="s">
        <v>30</v>
      </c>
      <c r="F8">
        <v>0.4</v>
      </c>
      <c r="G8" s="6">
        <f>F8*D8</f>
        <v>8.8000000000000007</v>
      </c>
      <c r="H8" s="6">
        <f t="shared" ref="H8:H17" si="0">G8*1.24</f>
        <v>10.912000000000001</v>
      </c>
      <c r="J8" s="23">
        <f>F8*J7</f>
        <v>4</v>
      </c>
      <c r="L8" s="17"/>
      <c r="M8" s="4" t="s">
        <v>31</v>
      </c>
      <c r="N8" s="56">
        <f>D8</f>
        <v>22</v>
      </c>
    </row>
    <row r="9" spans="1:15" customFormat="1" hidden="1" x14ac:dyDescent="0.3">
      <c r="A9" s="17"/>
      <c r="B9" t="s">
        <v>6</v>
      </c>
      <c r="D9">
        <v>1</v>
      </c>
      <c r="E9" s="11">
        <v>1</v>
      </c>
      <c r="F9">
        <v>36</v>
      </c>
      <c r="G9" s="6">
        <f>F9*D9</f>
        <v>36</v>
      </c>
      <c r="H9" s="6">
        <f t="shared" si="0"/>
        <v>44.64</v>
      </c>
      <c r="J9" s="23"/>
      <c r="L9" s="17"/>
      <c r="M9" t="s">
        <v>6</v>
      </c>
      <c r="N9" s="7">
        <f>E9</f>
        <v>1</v>
      </c>
    </row>
    <row r="10" spans="1:15" customFormat="1" x14ac:dyDescent="0.3">
      <c r="A10" s="17"/>
      <c r="B10" s="81">
        <v>6</v>
      </c>
      <c r="C10" s="42"/>
      <c r="G10" s="6"/>
      <c r="H10" s="6"/>
      <c r="J10" s="23"/>
      <c r="L10" s="17"/>
      <c r="M10" t="s">
        <v>92</v>
      </c>
      <c r="N10" s="57">
        <v>6</v>
      </c>
    </row>
    <row r="11" spans="1:15" customFormat="1" x14ac:dyDescent="0.3">
      <c r="A11" s="17"/>
      <c r="B11" s="80">
        <f>D8-B10</f>
        <v>16</v>
      </c>
      <c r="C11" s="43"/>
      <c r="D11" s="90"/>
      <c r="G11" s="6"/>
      <c r="H11" s="6"/>
      <c r="J11" s="23"/>
      <c r="L11" s="17"/>
      <c r="M11" t="s">
        <v>93</v>
      </c>
      <c r="N11" s="57">
        <f>N8-N10</f>
        <v>16</v>
      </c>
    </row>
    <row r="12" spans="1:15" customFormat="1" x14ac:dyDescent="0.3">
      <c r="A12" s="17"/>
      <c r="B12" s="90" t="s">
        <v>100</v>
      </c>
      <c r="C12" s="43"/>
      <c r="G12" s="6"/>
      <c r="H12" s="6"/>
      <c r="J12" s="23"/>
      <c r="L12" s="17"/>
      <c r="M12" s="90" t="s">
        <v>99</v>
      </c>
      <c r="N12" s="57"/>
    </row>
    <row r="13" spans="1:15" s="77" customFormat="1" x14ac:dyDescent="0.3">
      <c r="A13" s="17"/>
      <c r="B13" s="90"/>
      <c r="C13" s="43"/>
      <c r="G13" s="6"/>
      <c r="H13" s="6"/>
      <c r="J13" s="23"/>
      <c r="L13" s="17"/>
      <c r="M13" s="90"/>
      <c r="N13" s="57"/>
    </row>
    <row r="14" spans="1:15" customFormat="1" x14ac:dyDescent="0.3">
      <c r="A14" s="17"/>
      <c r="B14" s="4" t="s">
        <v>7</v>
      </c>
      <c r="C14" s="4"/>
      <c r="D14" s="2">
        <v>150</v>
      </c>
      <c r="E14" s="29" t="s">
        <v>32</v>
      </c>
      <c r="G14" s="6"/>
      <c r="H14" s="6"/>
      <c r="J14" s="23"/>
      <c r="L14" s="17"/>
      <c r="M14" s="4" t="s">
        <v>33</v>
      </c>
      <c r="N14" s="58">
        <f>D14</f>
        <v>150</v>
      </c>
    </row>
    <row r="15" spans="1:15" customFormat="1" x14ac:dyDescent="0.3">
      <c r="A15" s="17"/>
      <c r="B15" t="s">
        <v>8</v>
      </c>
      <c r="D15" s="22">
        <f>D14-D16</f>
        <v>120</v>
      </c>
      <c r="E15" s="31" t="s">
        <v>34</v>
      </c>
      <c r="F15">
        <v>1.4999999999999999E-2</v>
      </c>
      <c r="G15" s="6">
        <f>F15*D15*D8</f>
        <v>39.599999999999994</v>
      </c>
      <c r="H15" s="6">
        <f t="shared" si="0"/>
        <v>49.103999999999992</v>
      </c>
      <c r="J15" s="23">
        <f>D15*F15*J7</f>
        <v>18</v>
      </c>
      <c r="L15" s="17"/>
      <c r="M15" t="s">
        <v>35</v>
      </c>
      <c r="N15" s="59">
        <f>D15</f>
        <v>120</v>
      </c>
    </row>
    <row r="16" spans="1:15" customFormat="1" x14ac:dyDescent="0.3">
      <c r="A16" s="17"/>
      <c r="B16" t="s">
        <v>9</v>
      </c>
      <c r="D16" s="2">
        <v>30</v>
      </c>
      <c r="E16" s="30" t="s">
        <v>36</v>
      </c>
      <c r="F16">
        <v>0.03</v>
      </c>
      <c r="G16" s="6">
        <f>F16*D16*D8</f>
        <v>19.799999999999997</v>
      </c>
      <c r="H16" s="6">
        <f t="shared" si="0"/>
        <v>24.551999999999996</v>
      </c>
      <c r="J16" s="23">
        <f>D16*F16*J7</f>
        <v>9</v>
      </c>
      <c r="L16" s="17"/>
      <c r="M16" t="s">
        <v>37</v>
      </c>
      <c r="N16" s="60">
        <f>D16</f>
        <v>30</v>
      </c>
    </row>
    <row r="17" spans="1:14" customFormat="1" hidden="1" x14ac:dyDescent="0.3">
      <c r="A17" s="17"/>
      <c r="B17" t="s">
        <v>11</v>
      </c>
      <c r="E17" s="19"/>
      <c r="F17" s="9"/>
      <c r="G17" s="8">
        <f>SUM(G8:G16)</f>
        <v>104.19999999999999</v>
      </c>
      <c r="H17" s="8">
        <f t="shared" si="0"/>
        <v>129.208</v>
      </c>
      <c r="J17" s="23">
        <f>SUM(J8:J16)</f>
        <v>31</v>
      </c>
      <c r="L17" s="17"/>
      <c r="M17" t="s">
        <v>11</v>
      </c>
      <c r="N17" s="8">
        <f>E17</f>
        <v>0</v>
      </c>
    </row>
    <row r="18" spans="1:14" customFormat="1" hidden="1" x14ac:dyDescent="0.3">
      <c r="A18" s="17"/>
      <c r="E18" s="11"/>
      <c r="G18" s="7"/>
      <c r="H18" s="7"/>
      <c r="J18" s="23"/>
      <c r="L18" s="17"/>
      <c r="N18" s="7"/>
    </row>
    <row r="19" spans="1:14" customFormat="1" x14ac:dyDescent="0.3">
      <c r="A19" s="17"/>
      <c r="B19" s="4" t="s">
        <v>91</v>
      </c>
      <c r="C19" s="4"/>
      <c r="E19" s="10"/>
      <c r="G19" s="8">
        <f>SUM(G20:G22)</f>
        <v>93.25</v>
      </c>
      <c r="H19" s="8">
        <f t="shared" ref="H19:H28" si="1">G19*1.24</f>
        <v>115.63</v>
      </c>
      <c r="L19" s="17"/>
      <c r="M19" s="4" t="s">
        <v>79</v>
      </c>
      <c r="N19" s="5"/>
    </row>
    <row r="20" spans="1:14" customFormat="1" x14ac:dyDescent="0.3">
      <c r="A20" s="17"/>
      <c r="B20" s="11" t="s">
        <v>13</v>
      </c>
      <c r="C20" s="82">
        <v>1</v>
      </c>
      <c r="D20" s="1"/>
      <c r="E20" s="11" t="str">
        <f>IF(C20=0,"ei","kyllä")</f>
        <v>kyllä</v>
      </c>
      <c r="F20" s="6">
        <v>50</v>
      </c>
      <c r="G20" s="6">
        <f>C20*F20</f>
        <v>50</v>
      </c>
      <c r="H20" s="6">
        <f t="shared" si="1"/>
        <v>62</v>
      </c>
      <c r="L20" s="17"/>
      <c r="M20" s="14" t="s">
        <v>77</v>
      </c>
      <c r="N20" s="7" t="str">
        <f>IF(C20=0,"no","yes")</f>
        <v>yes</v>
      </c>
    </row>
    <row r="21" spans="1:14" customFormat="1" hidden="1" x14ac:dyDescent="0.3">
      <c r="A21" s="17"/>
      <c r="B21" s="21" t="s">
        <v>38</v>
      </c>
      <c r="C21" s="82">
        <v>0</v>
      </c>
      <c r="D21" s="1"/>
      <c r="E21" s="11" t="str">
        <f>IF(C21=0,"ei","kyllä")</f>
        <v>ei</v>
      </c>
      <c r="F21" s="6">
        <v>10</v>
      </c>
      <c r="G21" s="6">
        <f>F21*C21*E9</f>
        <v>0</v>
      </c>
      <c r="H21" s="6">
        <f>G21*1.24</f>
        <v>0</v>
      </c>
      <c r="K21" s="5"/>
      <c r="L21" s="17"/>
      <c r="M21" s="77" t="s">
        <v>85</v>
      </c>
      <c r="N21" s="7" t="str">
        <f>IF(C21=0,"no","Yes")</f>
        <v>no</v>
      </c>
    </row>
    <row r="22" spans="1:14" customFormat="1" x14ac:dyDescent="0.3">
      <c r="A22" s="17"/>
      <c r="B22" s="11" t="s">
        <v>68</v>
      </c>
      <c r="C22" s="82">
        <v>1</v>
      </c>
      <c r="D22" s="1"/>
      <c r="E22" s="64">
        <f>C22/2</f>
        <v>0.5</v>
      </c>
      <c r="F22" s="6">
        <f>86.5/2</f>
        <v>43.25</v>
      </c>
      <c r="G22" s="6">
        <f>C22*F22</f>
        <v>43.25</v>
      </c>
      <c r="H22" s="6">
        <f>G22*1.24</f>
        <v>53.63</v>
      </c>
      <c r="L22" s="17"/>
      <c r="M22" s="18" t="s">
        <v>78</v>
      </c>
      <c r="N22" s="7" t="str">
        <f>IF(C22=0,"no","Yes")</f>
        <v>Yes</v>
      </c>
    </row>
    <row r="23" spans="1:14" customFormat="1" x14ac:dyDescent="0.3">
      <c r="A23" s="17"/>
      <c r="B23" s="43"/>
      <c r="C23" s="43"/>
      <c r="E23" s="11"/>
      <c r="F23" s="6"/>
      <c r="G23" s="6"/>
      <c r="H23" s="6"/>
      <c r="L23" s="17"/>
      <c r="M23" s="18"/>
      <c r="N23" s="7"/>
    </row>
    <row r="24" spans="1:14" customFormat="1" x14ac:dyDescent="0.3">
      <c r="A24" s="17"/>
      <c r="B24" s="76" t="s">
        <v>76</v>
      </c>
      <c r="C24" s="43"/>
      <c r="E24" s="11"/>
      <c r="F24" s="6"/>
      <c r="G24" s="8">
        <f>SUM(G25:G31)</f>
        <v>0</v>
      </c>
      <c r="H24" s="6"/>
      <c r="L24" s="17"/>
      <c r="M24" s="4" t="s">
        <v>96</v>
      </c>
      <c r="N24" s="7"/>
    </row>
    <row r="25" spans="1:14" customFormat="1" x14ac:dyDescent="0.3">
      <c r="A25" s="17"/>
      <c r="B25" s="11" t="s">
        <v>39</v>
      </c>
      <c r="C25" s="11"/>
      <c r="D25" s="2">
        <v>0</v>
      </c>
      <c r="E25" s="11" t="str">
        <f>IF(D25=0,"ei","kyllä")</f>
        <v>ei</v>
      </c>
      <c r="F25" s="6">
        <v>45</v>
      </c>
      <c r="G25" s="6">
        <f>D25*F25</f>
        <v>0</v>
      </c>
      <c r="H25" s="6">
        <f t="shared" si="1"/>
        <v>0</v>
      </c>
      <c r="L25" s="17"/>
      <c r="M25" s="18" t="s">
        <v>40</v>
      </c>
      <c r="N25" s="7" t="str">
        <f>IF(D25=0,"no","yes")</f>
        <v>no</v>
      </c>
    </row>
    <row r="26" spans="1:14" customFormat="1" x14ac:dyDescent="0.3">
      <c r="A26" s="17"/>
      <c r="B26" s="1" t="s">
        <v>74</v>
      </c>
      <c r="C26" s="1"/>
      <c r="D26" s="2">
        <v>0</v>
      </c>
      <c r="E26" s="64">
        <f>D26/2</f>
        <v>0</v>
      </c>
      <c r="F26" s="6">
        <f>86.5/2</f>
        <v>43.25</v>
      </c>
      <c r="G26" s="6">
        <f>D26*F26</f>
        <v>0</v>
      </c>
      <c r="H26" s="6">
        <f>G26*1.24</f>
        <v>0</v>
      </c>
      <c r="L26" s="17"/>
      <c r="M26" s="18" t="s">
        <v>41</v>
      </c>
      <c r="N26" s="61">
        <f>C22/2</f>
        <v>0.5</v>
      </c>
    </row>
    <row r="27" spans="1:14" s="77" customFormat="1" x14ac:dyDescent="0.3">
      <c r="A27" s="17"/>
      <c r="B27" s="79" t="s">
        <v>87</v>
      </c>
      <c r="C27" s="79"/>
      <c r="D27" s="2">
        <v>0</v>
      </c>
      <c r="E27" s="11" t="str">
        <f>IF(D27=0,"ei","kyllä")</f>
        <v>ei</v>
      </c>
      <c r="F27" s="6">
        <v>100</v>
      </c>
      <c r="G27" s="6">
        <f>D27*F27</f>
        <v>0</v>
      </c>
      <c r="H27" s="6">
        <f t="shared" ref="H27" si="2">G27*1.24</f>
        <v>0</v>
      </c>
      <c r="L27" s="17"/>
      <c r="M27" s="18" t="s">
        <v>88</v>
      </c>
      <c r="N27" s="7" t="str">
        <f>IF(D27=0,"no","yes")</f>
        <v>no</v>
      </c>
    </row>
    <row r="28" spans="1:14" customFormat="1" x14ac:dyDescent="0.3">
      <c r="A28" s="17"/>
      <c r="B28" s="11" t="s">
        <v>42</v>
      </c>
      <c r="C28" s="11"/>
      <c r="D28" s="2">
        <v>0</v>
      </c>
      <c r="E28" s="25">
        <f>D28</f>
        <v>0</v>
      </c>
      <c r="F28" s="6">
        <v>20</v>
      </c>
      <c r="G28" s="6">
        <f>D28*F28</f>
        <v>0</v>
      </c>
      <c r="H28" s="6">
        <f t="shared" si="1"/>
        <v>0</v>
      </c>
      <c r="L28" s="17"/>
      <c r="M28" s="18" t="s">
        <v>43</v>
      </c>
      <c r="N28" s="62">
        <f>D28</f>
        <v>0</v>
      </c>
    </row>
    <row r="29" spans="1:14" customFormat="1" x14ac:dyDescent="0.3">
      <c r="A29" s="17"/>
      <c r="B29" t="s">
        <v>75</v>
      </c>
      <c r="D29" s="11"/>
      <c r="E29" s="11"/>
      <c r="F29" s="9"/>
      <c r="G29" s="8"/>
      <c r="H29" s="8"/>
      <c r="L29" s="17"/>
      <c r="M29" t="s">
        <v>44</v>
      </c>
      <c r="N29" s="7"/>
    </row>
    <row r="30" spans="1:14" s="77" customFormat="1" x14ac:dyDescent="0.3">
      <c r="A30" s="17"/>
      <c r="B30" s="77" t="s">
        <v>82</v>
      </c>
      <c r="D30" s="2">
        <v>0</v>
      </c>
      <c r="E30" s="11" t="str">
        <f t="shared" ref="E30:E31" si="3">IF(D30=0,"ei","kyllä")</f>
        <v>ei</v>
      </c>
      <c r="F30" s="6">
        <f>G17*0.25</f>
        <v>26.049999999999997</v>
      </c>
      <c r="G30" s="6">
        <f t="shared" ref="G30:G31" si="4">D30*F30</f>
        <v>0</v>
      </c>
      <c r="H30" s="6">
        <f t="shared" ref="H30:H31" si="5">G30*1.24</f>
        <v>0</v>
      </c>
      <c r="L30" s="17"/>
      <c r="M30" s="18" t="s">
        <v>84</v>
      </c>
      <c r="N30" s="7" t="str">
        <f t="shared" ref="N30:N31" si="6">IF(D30=0,"no","yes")</f>
        <v>no</v>
      </c>
    </row>
    <row r="31" spans="1:14" customFormat="1" x14ac:dyDescent="0.3">
      <c r="A31" s="17"/>
      <c r="B31" t="s">
        <v>81</v>
      </c>
      <c r="D31" s="2">
        <v>0</v>
      </c>
      <c r="E31" s="11" t="str">
        <f t="shared" si="3"/>
        <v>ei</v>
      </c>
      <c r="F31" s="6">
        <f>G17*0.08</f>
        <v>8.3359999999999985</v>
      </c>
      <c r="G31" s="6">
        <f t="shared" si="4"/>
        <v>0</v>
      </c>
      <c r="H31" s="6">
        <f t="shared" si="5"/>
        <v>0</v>
      </c>
      <c r="I31" s="77"/>
      <c r="J31" s="77"/>
      <c r="L31" s="17"/>
      <c r="M31" s="77" t="s">
        <v>83</v>
      </c>
      <c r="N31" s="7" t="str">
        <f t="shared" si="6"/>
        <v>no</v>
      </c>
    </row>
    <row r="32" spans="1:14" customFormat="1" x14ac:dyDescent="0.3">
      <c r="A32" s="17"/>
      <c r="D32" s="20"/>
      <c r="E32" s="20"/>
      <c r="F32" s="9"/>
      <c r="G32" s="8"/>
      <c r="L32" s="17"/>
      <c r="N32" s="7"/>
    </row>
    <row r="33" spans="1:15" customFormat="1" ht="33.6" customHeight="1" x14ac:dyDescent="0.35">
      <c r="A33" s="17"/>
      <c r="B33" s="48" t="s">
        <v>46</v>
      </c>
      <c r="C33" s="66" t="s">
        <v>73</v>
      </c>
      <c r="D33" s="67" t="s">
        <v>67</v>
      </c>
      <c r="E33" s="1"/>
      <c r="F33" s="49"/>
      <c r="G33" s="45"/>
      <c r="H33" s="46"/>
      <c r="I33" s="44"/>
      <c r="J33" s="44"/>
      <c r="K33" s="44"/>
      <c r="L33" s="47"/>
      <c r="M33" s="48" t="s">
        <v>47</v>
      </c>
      <c r="N33" s="8" t="s">
        <v>48</v>
      </c>
      <c r="O33" s="1"/>
    </row>
    <row r="34" spans="1:15" s="32" customFormat="1" x14ac:dyDescent="0.3">
      <c r="A34" s="33"/>
      <c r="D34" s="51"/>
      <c r="F34" s="50"/>
      <c r="G34" s="34"/>
      <c r="H34" s="35"/>
      <c r="L34" s="33"/>
      <c r="N34" s="35"/>
    </row>
    <row r="35" spans="1:15" customFormat="1" hidden="1" x14ac:dyDescent="0.3">
      <c r="A35" s="17"/>
      <c r="B35" t="s">
        <v>89</v>
      </c>
      <c r="C35" s="8">
        <f>G19+G17</f>
        <v>197.45</v>
      </c>
      <c r="D35" s="53">
        <f>C35*1.24</f>
        <v>244.83799999999999</v>
      </c>
      <c r="E35" s="1"/>
      <c r="F35" s="1"/>
      <c r="G35" s="6"/>
      <c r="H35" s="7"/>
      <c r="L35" s="17"/>
      <c r="M35" t="s">
        <v>49</v>
      </c>
      <c r="N35" s="8">
        <f>D35</f>
        <v>244.83799999999999</v>
      </c>
      <c r="O35" s="1"/>
    </row>
    <row r="36" spans="1:15" s="77" customFormat="1" x14ac:dyDescent="0.3">
      <c r="A36" s="17"/>
      <c r="B36" s="77" t="s">
        <v>45</v>
      </c>
      <c r="C36" s="8">
        <f>G17+G19+G24</f>
        <v>197.45</v>
      </c>
      <c r="D36" s="53">
        <f>C36*1.24</f>
        <v>244.83799999999999</v>
      </c>
      <c r="E36" s="79"/>
      <c r="F36" s="79"/>
      <c r="G36" s="6"/>
      <c r="H36" s="7"/>
      <c r="L36" s="17"/>
      <c r="M36" s="77" t="s">
        <v>49</v>
      </c>
      <c r="N36" s="8">
        <f>D36</f>
        <v>244.83799999999999</v>
      </c>
      <c r="O36" s="79"/>
    </row>
    <row r="37" spans="1:15" customFormat="1" x14ac:dyDescent="0.3">
      <c r="A37" s="17"/>
      <c r="B37" t="s">
        <v>50</v>
      </c>
      <c r="C37" s="8"/>
      <c r="D37" s="53"/>
      <c r="E37" s="1"/>
      <c r="F37" s="1"/>
      <c r="G37" s="6"/>
      <c r="H37" s="7"/>
      <c r="L37" s="17"/>
      <c r="N37" s="8"/>
      <c r="O37" s="1"/>
    </row>
    <row r="38" spans="1:15" customFormat="1" x14ac:dyDescent="0.3">
      <c r="A38" s="17"/>
      <c r="B38" s="4" t="s">
        <v>90</v>
      </c>
      <c r="C38" s="8">
        <f>IF(C35&lt;C46,C35,C46)</f>
        <v>197.45</v>
      </c>
      <c r="D38" s="53">
        <f>C38*1.24</f>
        <v>244.83799999999999</v>
      </c>
      <c r="E38" s="1"/>
      <c r="F38" s="1"/>
      <c r="G38" s="6"/>
      <c r="H38" s="7"/>
      <c r="L38" s="17"/>
      <c r="M38" s="4" t="s">
        <v>51</v>
      </c>
      <c r="N38" s="8">
        <f>D38</f>
        <v>244.83799999999999</v>
      </c>
      <c r="O38" s="1"/>
    </row>
    <row r="39" spans="1:15" customFormat="1" x14ac:dyDescent="0.3">
      <c r="A39" s="17"/>
      <c r="B39" s="4"/>
      <c r="C39" s="8"/>
      <c r="D39" s="53"/>
      <c r="E39" s="1"/>
      <c r="F39" s="1"/>
      <c r="G39" s="6"/>
      <c r="H39" s="7"/>
      <c r="L39" s="17"/>
      <c r="M39" s="4"/>
      <c r="N39" s="8"/>
      <c r="O39" s="1"/>
    </row>
    <row r="40" spans="1:15" customFormat="1" x14ac:dyDescent="0.3">
      <c r="A40" s="17"/>
      <c r="B40" t="s">
        <v>94</v>
      </c>
      <c r="C40" s="68">
        <f>C35-C38+G24</f>
        <v>0</v>
      </c>
      <c r="D40" s="52">
        <f>C40*1.24</f>
        <v>0</v>
      </c>
      <c r="E40" s="1"/>
      <c r="F40" s="1"/>
      <c r="G40" s="6"/>
      <c r="H40" s="7"/>
      <c r="L40" s="17"/>
      <c r="M40" t="s">
        <v>95</v>
      </c>
      <c r="N40" s="6">
        <f>D40</f>
        <v>0</v>
      </c>
      <c r="O40" s="1"/>
    </row>
    <row r="41" spans="1:15" customFormat="1" x14ac:dyDescent="0.3">
      <c r="A41" s="17"/>
      <c r="B41" t="s">
        <v>70</v>
      </c>
      <c r="C41" s="68">
        <f>IF(C40&gt;0,8,0)</f>
        <v>0</v>
      </c>
      <c r="D41" s="52">
        <f>C41*1.24</f>
        <v>0</v>
      </c>
      <c r="E41" s="1"/>
      <c r="F41" s="1"/>
      <c r="G41" s="6"/>
      <c r="H41" s="7"/>
      <c r="L41" s="17"/>
      <c r="M41" s="78" t="s">
        <v>80</v>
      </c>
      <c r="N41" s="6"/>
      <c r="O41" s="1"/>
    </row>
    <row r="42" spans="1:15" customFormat="1" x14ac:dyDescent="0.3">
      <c r="A42" s="17"/>
      <c r="B42" s="4" t="s">
        <v>71</v>
      </c>
      <c r="C42" s="8">
        <f>IF(C40&gt;0,C40+C41,0)</f>
        <v>0</v>
      </c>
      <c r="D42" s="53">
        <f>C42*1.24</f>
        <v>0</v>
      </c>
      <c r="E42" s="1"/>
      <c r="F42" s="1"/>
      <c r="G42" s="23"/>
      <c r="H42" s="23"/>
      <c r="L42" s="17"/>
      <c r="M42" s="4" t="s">
        <v>86</v>
      </c>
      <c r="N42" s="8">
        <f>D42</f>
        <v>0</v>
      </c>
      <c r="O42" s="1"/>
    </row>
    <row r="43" spans="1:15" customFormat="1" x14ac:dyDescent="0.3">
      <c r="A43" s="17"/>
      <c r="C43" s="8"/>
      <c r="D43" s="52"/>
      <c r="E43" s="1"/>
      <c r="F43" s="1"/>
      <c r="G43" s="23"/>
      <c r="H43" s="23"/>
      <c r="L43" s="17"/>
      <c r="M43" t="s">
        <v>44</v>
      </c>
      <c r="N43" s="6"/>
      <c r="O43" s="1"/>
    </row>
    <row r="44" spans="1:15" s="72" customFormat="1" ht="30.6" customHeight="1" x14ac:dyDescent="0.3">
      <c r="A44" s="71"/>
      <c r="B44" s="72" t="s">
        <v>52</v>
      </c>
      <c r="C44" s="68">
        <f>J17+(D31*0.08*J17)+(D30*0.25*J17)</f>
        <v>31</v>
      </c>
      <c r="D44" s="73">
        <f>C44*1.24</f>
        <v>38.44</v>
      </c>
      <c r="E44" s="74"/>
      <c r="F44" s="74"/>
      <c r="G44" s="75"/>
      <c r="H44" s="75"/>
      <c r="L44" s="71"/>
      <c r="M44" s="72" t="s">
        <v>53</v>
      </c>
      <c r="N44" s="68">
        <f>D44</f>
        <v>38.44</v>
      </c>
      <c r="O44" s="74"/>
    </row>
    <row r="45" spans="1:15" customFormat="1" ht="26.4" customHeight="1" x14ac:dyDescent="0.3">
      <c r="A45" s="17"/>
      <c r="C45" s="7"/>
      <c r="D45" s="54"/>
      <c r="E45" s="1"/>
      <c r="F45" s="5"/>
      <c r="L45" s="17"/>
      <c r="N45" s="7"/>
      <c r="O45" s="1"/>
    </row>
    <row r="46" spans="1:15" hidden="1" x14ac:dyDescent="0.3">
      <c r="B46" s="65" t="s">
        <v>72</v>
      </c>
      <c r="C46" s="69">
        <v>230</v>
      </c>
      <c r="D46" s="70">
        <f>C46*1.24</f>
        <v>285.2</v>
      </c>
      <c r="M46" s="32" t="s">
        <v>54</v>
      </c>
      <c r="N46" s="34">
        <f>D46</f>
        <v>285.2</v>
      </c>
    </row>
    <row r="48" spans="1:15" x14ac:dyDescent="0.3">
      <c r="D48" s="27"/>
    </row>
    <row r="49" spans="4:6" x14ac:dyDescent="0.3">
      <c r="D49" s="36"/>
      <c r="E49" s="1" t="s">
        <v>44</v>
      </c>
      <c r="F49" s="36"/>
    </row>
    <row r="51" spans="4:6" x14ac:dyDescent="0.3">
      <c r="E51" s="27"/>
    </row>
    <row r="52" spans="4:6" x14ac:dyDescent="0.3">
      <c r="D52" s="27"/>
      <c r="F52" s="27"/>
    </row>
    <row r="53" spans="4:6" x14ac:dyDescent="0.3">
      <c r="D53" s="27"/>
    </row>
    <row r="56" spans="4:6" x14ac:dyDescent="0.3">
      <c r="D56" s="27"/>
    </row>
  </sheetData>
  <sheetProtection algorithmName="SHA-512" hashValue="B+NEdrhvWsdGYz5w2m1Y+yVnGHEhYR5kzQC01r5O7p/zvr58dvMyDBBbH1WXF+Tz4nngI7eTLUFOzlWZBB5C+w==" saltValue="4li9yZHUZ+E7WfyzDOkOPA==" spinCount="100000" sheet="1" objects="1" scenarios="1"/>
  <mergeCells count="1">
    <mergeCell ref="B6:E6"/>
  </mergeCells>
  <phoneticPr fontId="8" type="noConversion"/>
  <hyperlinks>
    <hyperlink ref="M12" r:id="rId1" display="link to " xr:uid="{EFA4EF28-929A-4F0C-B1F8-6C72C0B17198}"/>
    <hyperlink ref="B12" r:id="rId2" display="LINKKI OSOITTEISIIN" xr:uid="{0509984B-B3D4-4630-A616-13629CD7DECA}"/>
  </hyperlinks>
  <pageMargins left="0.7" right="0.7" top="0.75" bottom="0.75" header="0.3" footer="0.3"/>
  <pageSetup paperSize="9" orientation="portrait" verticalDpi="0" r:id="rId3"/>
  <ignoredErrors>
    <ignoredError sqref="E2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D923C-0757-46AF-9CB5-854E1349E67A}">
  <dimension ref="A1:B13"/>
  <sheetViews>
    <sheetView zoomScale="85" zoomScaleNormal="85" workbookViewId="0">
      <selection activeCell="B13" sqref="B13"/>
    </sheetView>
  </sheetViews>
  <sheetFormatPr defaultColWidth="8.88671875" defaultRowHeight="14.4" x14ac:dyDescent="0.3"/>
  <cols>
    <col min="1" max="1" width="23.109375" style="37" customWidth="1"/>
    <col min="2" max="2" width="86.88671875" style="37" customWidth="1"/>
    <col min="3" max="16384" width="8.88671875" style="37"/>
  </cols>
  <sheetData>
    <row r="1" spans="1:2" ht="172.8" x14ac:dyDescent="0.3">
      <c r="A1" s="40" t="s">
        <v>55</v>
      </c>
      <c r="B1" s="38" t="s">
        <v>56</v>
      </c>
    </row>
    <row r="3" spans="1:2" ht="172.8" x14ac:dyDescent="0.3">
      <c r="A3" s="39" t="s">
        <v>57</v>
      </c>
      <c r="B3" s="38" t="s">
        <v>58</v>
      </c>
    </row>
    <row r="5" spans="1:2" ht="119.4" customHeight="1" x14ac:dyDescent="0.3">
      <c r="A5" s="39" t="s">
        <v>59</v>
      </c>
      <c r="B5" s="38" t="s">
        <v>66</v>
      </c>
    </row>
    <row r="7" spans="1:2" ht="72" x14ac:dyDescent="0.3">
      <c r="A7" s="39" t="s">
        <v>60</v>
      </c>
      <c r="B7" s="38" t="s">
        <v>69</v>
      </c>
    </row>
    <row r="9" spans="1:2" ht="132.6" customHeight="1" x14ac:dyDescent="0.3">
      <c r="A9" s="39" t="s">
        <v>61</v>
      </c>
      <c r="B9" s="38" t="s">
        <v>97</v>
      </c>
    </row>
    <row r="11" spans="1:2" ht="55.95" customHeight="1" x14ac:dyDescent="0.3">
      <c r="A11" s="39" t="s">
        <v>62</v>
      </c>
      <c r="B11" s="38" t="s">
        <v>63</v>
      </c>
    </row>
    <row r="13" spans="1:2" ht="43.2" x14ac:dyDescent="0.3">
      <c r="A13" s="39" t="s">
        <v>64</v>
      </c>
      <c r="B13" s="38" t="s">
        <v>65</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3 W G G U g x g H m m l A A A A 9 Q A A A B I A H A B D b 2 5 m a W c v U G F j a 2 F n Z S 5 4 b W w g o h g A K K A U A A A A A A A A A A A A A A A A A A A A A A A A A A A A h Y / R C o I w G I V f R X b v N h e B y e + 8 C I I g I Q i i 2 z G X j n S G m 8 1 3 6 6 J H 6 h U y y u q u y / O d 7 + K c + / U G 2 d D U w U V 1 V r c m R R G m K F B G t o U 2 Z Y p 6 d w x j l H H Y C n k S p Q p G 2 d h k s E W K K u f O C S H e e + x n u O 1 K w i i N y C H f 7 G S l G o E + s v 4 v h 9 p Y J 4 x U i M P + N Y Y z v K B 4 H j N M g U w M c m 2 + P R v n P t s f C M u + d n 2 n u D L h a g 1 k i k D e F / g D U E s D B B Q A A g A I A N 1 h h 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d Y Y Z S K I p H u A 4 A A A A R A A A A E w A c A E Z v c m 1 1 b G F z L 1 N l Y 3 R p b 2 4 x L m 0 g o h g A K K A U A A A A A A A A A A A A A A A A A A A A A A A A A A A A K 0 5 N L s n M z 1 M I h t C G 1 g B Q S w E C L Q A U A A I A C A D d Y Y Z S D G A e a a U A A A D 1 A A A A E g A A A A A A A A A A A A A A A A A A A A A A Q 2 9 u Z m l n L 1 B h Y 2 t h Z 2 U u e G 1 s U E s B A i 0 A F A A C A A g A 3 W G G U g / K 6 a u k A A A A 6 Q A A A B M A A A A A A A A A A A A A A A A A 8 Q A A A F t D b 2 5 0 Z W 5 0 X 1 R 5 c G V z X S 5 4 b W x Q S w E C L Q A U A A I A C A D d Y Y Z S 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g J o j o G s 4 E O V s 4 6 M T a 0 7 a A A A A A A C A A A A A A A D Z g A A w A A A A B A A A A A 7 F Y 2 M g S B 8 c K d a B c t i j 3 m / A A A A A A S A A A C g A A A A E A A A A C K 9 z Y b x x 3 f N B 5 I L w 3 D V A e V Q A A A A S h f G N p z q t y c F G d Z p X 0 c J q w q F Q W R r W r v + 7 E v / b O r P r V t W 2 g d 3 y + 5 v 6 w X a i I F y + 6 L m F W M r i Y v 3 l V h h F R n R 5 W d e V Y x l 4 H W x W A K M u S 3 Y A y F F a H w U A A A A e z E m e + Y J A J Q U q a y r F h j J b F d P T 8 8 = < / D a t a M a s h u p > 
</file>

<file path=customXml/item2.xml><?xml version="1.0" encoding="utf-8"?>
<ct:contentTypeSchema xmlns:ct="http://schemas.microsoft.com/office/2006/metadata/contentType" xmlns:ma="http://schemas.microsoft.com/office/2006/metadata/properties/metaAttributes" ct:_="" ma:_="" ma:contentTypeName="Document" ma:contentTypeID="0x010100629CB6E13156444782729CA5BF792315" ma:contentTypeVersion="2" ma:contentTypeDescription="Create a new document." ma:contentTypeScope="" ma:versionID="7eaf27894b36a28af1c9a458db08cbbf">
  <xsd:schema xmlns:xsd="http://www.w3.org/2001/XMLSchema" xmlns:xs="http://www.w3.org/2001/XMLSchema" xmlns:p="http://schemas.microsoft.com/office/2006/metadata/properties" xmlns:ns2="450b14cf-4326-4d49-9554-99bd5239fac1" targetNamespace="http://schemas.microsoft.com/office/2006/metadata/properties" ma:root="true" ma:fieldsID="808fd2857e9499bf4c10d13918eb4465" ns2:_="">
    <xsd:import namespace="450b14cf-4326-4d49-9554-99bd5239fac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b14cf-4326-4d49-9554-99bd5239fa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E63A57-DB98-42D0-B0B6-ABD1D450175C}">
  <ds:schemaRefs>
    <ds:schemaRef ds:uri="http://schemas.microsoft.com/DataMashup"/>
  </ds:schemaRefs>
</ds:datastoreItem>
</file>

<file path=customXml/itemProps2.xml><?xml version="1.0" encoding="utf-8"?>
<ds:datastoreItem xmlns:ds="http://schemas.openxmlformats.org/officeDocument/2006/customXml" ds:itemID="{018241C6-8194-4FB6-8585-86375C1F26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b14cf-4326-4d49-9554-99bd5239f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75888C-205B-4F0C-BE4B-716F8B9A311A}">
  <ds:schemaRefs>
    <ds:schemaRef ds:uri="http://schemas.microsoft.com/sharepoint/v3/contenttype/forms"/>
  </ds:schemaRefs>
</ds:datastoreItem>
</file>

<file path=customXml/itemProps4.xml><?xml version="1.0" encoding="utf-8"?>
<ds:datastoreItem xmlns:ds="http://schemas.openxmlformats.org/officeDocument/2006/customXml" ds:itemID="{82567782-28C2-47FD-9B87-504614C2C92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suomeksi</vt:lpstr>
      <vt:lpstr>HINTALASKURI</vt:lpstr>
      <vt:lpstr>OHJEET TILAAMISELLE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Eeva Hagel</dc:creator>
  <cp:keywords/>
  <dc:description/>
  <cp:lastModifiedBy>Eeva Hagel</cp:lastModifiedBy>
  <cp:revision/>
  <dcterms:created xsi:type="dcterms:W3CDTF">2021-04-06T07:53:44Z</dcterms:created>
  <dcterms:modified xsi:type="dcterms:W3CDTF">2022-02-03T12:14:36Z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0x010100629CB6E13156444782729CA5BF792315</vt:lpwstr>
  </property>
</Properties>
</file>